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400" windowHeight="7230" activeTab="0"/>
  </bookViews>
  <sheets>
    <sheet name="ANEXA 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<sst xmlns="http://schemas.openxmlformats.org/spreadsheetml/2006/main" count="55" uniqueCount="55">
  <si>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DENUMRE FURNIZOR</t>
  </si>
  <si>
    <t>NR. CONTR</t>
  </si>
  <si>
    <t>A)   nr.puncte evaluarea capacitatii tehnice</t>
  </si>
  <si>
    <t>valoare capacitate tehnica</t>
  </si>
  <si>
    <t>B) nr.puncte evaluarea resurselor umane</t>
  </si>
  <si>
    <t>valoare resurse umane</t>
  </si>
  <si>
    <t>0</t>
  </si>
  <si>
    <t>1</t>
  </si>
  <si>
    <t>6=3+5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</si>
  <si>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</si>
  <si>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</si>
  <si>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</si>
  <si>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</si>
  <si>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</si>
  <si>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</si>
  <si>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</si>
  <si>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</si>
  <si>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</si>
  <si>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</si>
  <si>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</si>
  <si>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</si>
  <si>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 xml:space="preserve">Centrul Medical de Recuperare </t>
  </si>
  <si>
    <t>405</t>
  </si>
  <si>
    <t>Cabinet Statiune Bala</t>
  </si>
  <si>
    <t>14</t>
  </si>
  <si>
    <t>SC Novastar SRL</t>
  </si>
  <si>
    <t>45</t>
  </si>
  <si>
    <t>TOTAL PUNCTE</t>
  </si>
  <si>
    <t>coeficient</t>
  </si>
  <si>
    <t>A. Evaluarea capacităţii resurselor tehnice 50%</t>
  </si>
  <si>
    <t xml:space="preserve">    B. Evaluarea resurselor umane 50%</t>
  </si>
  <si>
    <t>Credit angajament cf fila de buget RV 2385/29.03.2018</t>
  </si>
  <si>
    <t>Credit alocat in tr.I 2018+APRILIE</t>
  </si>
  <si>
    <t>TOTAL CREDIT DE ANGAJAMENT MAI-DEC</t>
  </si>
  <si>
    <t>3=2*275.22</t>
  </si>
  <si>
    <t>5=4*459.2</t>
  </si>
  <si>
    <t>valoare MAI-DEC 2018 cf punctaj</t>
  </si>
  <si>
    <t>TR 2</t>
  </si>
  <si>
    <t>MAI</t>
  </si>
  <si>
    <t>IUNIE</t>
  </si>
  <si>
    <t>TR.3</t>
  </si>
  <si>
    <t>IULIE</t>
  </si>
  <si>
    <t>AUGUST</t>
  </si>
  <si>
    <t>SEPT</t>
  </si>
  <si>
    <t>TR.4</t>
  </si>
  <si>
    <t>OCT</t>
  </si>
  <si>
    <t>NOV</t>
  </si>
  <si>
    <t>DEC</t>
  </si>
  <si>
    <t>7=6*189/691</t>
  </si>
  <si>
    <t>10=6*286/691</t>
  </si>
  <si>
    <t>14=6*216/691</t>
  </si>
  <si>
    <t>TR.1</t>
  </si>
  <si>
    <t>APR</t>
  </si>
  <si>
    <t>AN 2018</t>
  </si>
  <si>
    <t>SITUATIE  VALORI DE CONTRACT mai -decembrie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</si>
</sst>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000"/>
    <numFmt numFmtId="181" formatCode="#,##0.000000"/>
    <numFmt numFmtId="182" formatCode="#,##0.000000;[Red]#,##0.000000"/>
    <numFmt numFmtId="183" formatCode="0.00;[Red]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 applyProtection="1">
      <alignment/>
      <protection locked="0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 wrapText="1"/>
    </xf>
    <xf numFmtId="49" fontId="21" fillId="0" borderId="0" xfId="0" applyNumberFormat="1" applyFont="1" applyFill="1" applyBorder="1" applyAlignment="1">
      <alignment horizontal="center" vertical="center" wrapText="1"/>
    </xf>
    <xf numFmtId="175" fontId="21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175" fontId="25" fillId="0" borderId="0" xfId="0" applyNumberFormat="1" applyFont="1" applyFill="1" applyAlignment="1">
      <alignment/>
    </xf>
    <xf numFmtId="39" fontId="2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21" fillId="0" borderId="17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distributed" wrapText="1"/>
    </xf>
    <xf numFmtId="49" fontId="21" fillId="0" borderId="13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/>
    </xf>
    <xf numFmtId="39" fontId="21" fillId="0" borderId="11" xfId="0" applyNumberFormat="1" applyFont="1" applyFill="1" applyBorder="1" applyAlignment="1">
      <alignment/>
    </xf>
    <xf numFmtId="39" fontId="23" fillId="0" borderId="11" xfId="0" applyNumberFormat="1" applyFont="1" applyFill="1" applyBorder="1" applyAlignment="1">
      <alignment/>
    </xf>
    <xf numFmtId="175" fontId="23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/>
      <protection locked="0"/>
    </xf>
    <xf numFmtId="4" fontId="22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173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W27"/>
  <sheetViews>
    <sheetView tabSelected="1" workbookViewId="0" topLeftCell="A1">
      <selection activeCell="F23" sqref="F23:K23"/>
    </sheetView>
  </sheetViews>
  <sheetFormatPr defaultColWidth="9.140625" defaultRowHeight="12.75"/>
  <cols>
    <col min="1" max="1" width="1.28515625" style="36" customWidth="1"/>
    <col min="2" max="2" width="27.57421875" style="1" customWidth="1"/>
    <col min="3" max="3" width="6.7109375" style="1" customWidth="1"/>
    <col min="4" max="4" width="0.2890625" style="1" hidden="1" customWidth="1"/>
    <col min="5" max="5" width="3.7109375" style="1" hidden="1" customWidth="1"/>
    <col min="6" max="6" width="9.8515625" style="1" hidden="1" customWidth="1"/>
    <col min="7" max="7" width="11.8515625" style="1" hidden="1" customWidth="1"/>
    <col min="8" max="8" width="11.140625" style="1" customWidth="1"/>
    <col min="9" max="9" width="11.28125" style="1" hidden="1" customWidth="1"/>
    <col min="10" max="10" width="9.57421875" style="21" customWidth="1"/>
    <col min="11" max="11" width="9.421875" style="21" customWidth="1"/>
    <col min="12" max="12" width="11.57421875" style="1" hidden="1" customWidth="1"/>
    <col min="13" max="15" width="9.7109375" style="35" customWidth="1"/>
    <col min="16" max="16" width="0.13671875" style="36" customWidth="1"/>
    <col min="17" max="18" width="10.28125" style="35" customWidth="1"/>
    <col min="19" max="19" width="9.421875" style="35" customWidth="1"/>
    <col min="20" max="20" width="9.00390625" style="36" customWidth="1"/>
    <col min="21" max="21" width="8.00390625" style="36" customWidth="1"/>
    <col min="22" max="22" width="13.00390625" style="37" customWidth="1"/>
    <col min="23" max="16384" width="9.140625" style="36" customWidth="1"/>
  </cols>
  <sheetData>
    <row r="2" spans="2:22" s="8" customFormat="1" ht="15.75">
      <c r="B2" s="73" t="s">
        <v>54</v>
      </c>
      <c r="C2" s="73"/>
      <c r="D2" s="73"/>
      <c r="E2" s="73"/>
      <c r="F2" s="73"/>
      <c r="G2" s="73"/>
      <c r="H2" s="73"/>
      <c r="I2" s="74"/>
      <c r="J2" s="74"/>
      <c r="K2" s="74"/>
      <c r="L2" s="1"/>
      <c r="M2" s="21"/>
      <c r="N2" s="21"/>
      <c r="O2" s="21"/>
      <c r="Q2" s="21"/>
      <c r="R2" s="21"/>
      <c r="S2" s="21"/>
      <c r="V2" s="1"/>
    </row>
    <row r="3" spans="2:22" s="8" customFormat="1" ht="2.25" customHeight="1" thickBot="1">
      <c r="B3" s="2" t="s">
        <v>31</v>
      </c>
      <c r="C3" s="2"/>
      <c r="D3" s="2"/>
      <c r="E3" s="12">
        <v>1080000</v>
      </c>
      <c r="F3" s="2"/>
      <c r="G3" s="2"/>
      <c r="H3" s="2"/>
      <c r="I3" s="2"/>
      <c r="J3" s="17"/>
      <c r="K3" s="17"/>
      <c r="L3" s="1"/>
      <c r="M3" s="21"/>
      <c r="N3" s="21"/>
      <c r="O3" s="21"/>
      <c r="Q3" s="21"/>
      <c r="R3" s="21"/>
      <c r="S3" s="21"/>
      <c r="V3" s="1"/>
    </row>
    <row r="4" spans="2:22" s="8" customFormat="1" ht="27" customHeight="1" hidden="1" thickBot="1">
      <c r="B4" s="17" t="s">
        <v>32</v>
      </c>
      <c r="C4" s="2"/>
      <c r="D4" s="2"/>
      <c r="E4" s="12">
        <v>389000</v>
      </c>
      <c r="F4" s="2"/>
      <c r="G4" s="2"/>
      <c r="H4" s="2"/>
      <c r="I4" s="2"/>
      <c r="J4" s="17"/>
      <c r="K4" s="17"/>
      <c r="L4" s="1"/>
      <c r="M4" s="21"/>
      <c r="N4" s="21"/>
      <c r="O4" s="21"/>
      <c r="Q4" s="21"/>
      <c r="R4" s="21"/>
      <c r="S4" s="21"/>
      <c r="V4" s="1"/>
    </row>
    <row r="5" spans="2:22" s="8" customFormat="1" ht="16.5" hidden="1" thickBot="1">
      <c r="B5" s="2"/>
      <c r="C5" s="2"/>
      <c r="D5" s="2"/>
      <c r="E5" s="12"/>
      <c r="F5" s="2"/>
      <c r="G5" s="2"/>
      <c r="H5" s="2"/>
      <c r="I5" s="2"/>
      <c r="J5" s="17"/>
      <c r="K5" s="17"/>
      <c r="L5" s="1"/>
      <c r="M5" s="21"/>
      <c r="N5" s="21"/>
      <c r="O5" s="21"/>
      <c r="Q5" s="21"/>
      <c r="R5" s="21"/>
      <c r="S5" s="21"/>
      <c r="V5" s="1"/>
    </row>
    <row r="6" spans="2:22" s="8" customFormat="1" ht="16.5" hidden="1" thickBot="1">
      <c r="B6" s="13" t="s">
        <v>33</v>
      </c>
      <c r="C6" s="13"/>
      <c r="D6" s="14"/>
      <c r="E6" s="15">
        <f>E3-E4</f>
        <v>691000</v>
      </c>
      <c r="F6" s="7"/>
      <c r="G6" s="38"/>
      <c r="H6" s="7"/>
      <c r="I6" s="7"/>
      <c r="J6" s="22"/>
      <c r="K6" s="22"/>
      <c r="L6" s="1"/>
      <c r="M6" s="21"/>
      <c r="N6" s="21"/>
      <c r="O6" s="21"/>
      <c r="Q6" s="21"/>
      <c r="R6" s="21"/>
      <c r="S6" s="21"/>
      <c r="V6" s="1"/>
    </row>
    <row r="7" spans="2:22" s="8" customFormat="1" ht="16.5" hidden="1" thickBot="1">
      <c r="B7" s="1" t="s">
        <v>29</v>
      </c>
      <c r="C7" s="1"/>
      <c r="D7" s="14"/>
      <c r="E7" s="16">
        <f>50*E6/100</f>
        <v>345500</v>
      </c>
      <c r="F7" s="7"/>
      <c r="G7" s="7"/>
      <c r="H7" s="7"/>
      <c r="I7" s="7"/>
      <c r="J7" s="22"/>
      <c r="K7" s="22"/>
      <c r="L7" s="1"/>
      <c r="M7" s="21"/>
      <c r="N7" s="21"/>
      <c r="O7" s="21"/>
      <c r="Q7" s="21"/>
      <c r="R7" s="21"/>
      <c r="S7" s="21"/>
      <c r="V7" s="1"/>
    </row>
    <row r="8" spans="2:22" s="8" customFormat="1" ht="16.5" hidden="1" thickBot="1">
      <c r="B8" s="1" t="s">
        <v>30</v>
      </c>
      <c r="C8" s="1"/>
      <c r="D8" s="14"/>
      <c r="E8" s="16">
        <f>50*E6/100</f>
        <v>345500</v>
      </c>
      <c r="F8" s="7"/>
      <c r="G8" s="7"/>
      <c r="H8" s="7"/>
      <c r="I8" s="7"/>
      <c r="J8" s="22"/>
      <c r="K8" s="22"/>
      <c r="L8" s="1"/>
      <c r="M8" s="21"/>
      <c r="N8" s="21"/>
      <c r="O8" s="21"/>
      <c r="Q8" s="21"/>
      <c r="R8" s="21"/>
      <c r="S8" s="21"/>
      <c r="V8" s="1"/>
    </row>
    <row r="9" spans="2:22" s="8" customFormat="1" ht="63" customHeight="1">
      <c r="B9" s="39" t="s">
        <v>0</v>
      </c>
      <c r="C9" s="40" t="s">
        <v>1</v>
      </c>
      <c r="D9" s="41" t="s">
        <v>2</v>
      </c>
      <c r="E9" s="42" t="s">
        <v>3</v>
      </c>
      <c r="F9" s="42" t="s">
        <v>4</v>
      </c>
      <c r="G9" s="43" t="s">
        <v>5</v>
      </c>
      <c r="H9" s="42" t="s">
        <v>36</v>
      </c>
      <c r="I9" s="42" t="s">
        <v>37</v>
      </c>
      <c r="J9" s="23" t="s">
        <v>38</v>
      </c>
      <c r="K9" s="24" t="s">
        <v>39</v>
      </c>
      <c r="L9" s="44" t="s">
        <v>40</v>
      </c>
      <c r="M9" s="45" t="s">
        <v>41</v>
      </c>
      <c r="N9" s="46" t="s">
        <v>42</v>
      </c>
      <c r="O9" s="46" t="s">
        <v>43</v>
      </c>
      <c r="P9" s="47" t="s">
        <v>44</v>
      </c>
      <c r="Q9" s="46" t="s">
        <v>45</v>
      </c>
      <c r="R9" s="46" t="s">
        <v>46</v>
      </c>
      <c r="S9" s="46" t="s">
        <v>47</v>
      </c>
      <c r="T9" s="33" t="s">
        <v>51</v>
      </c>
      <c r="U9" s="33" t="s">
        <v>52</v>
      </c>
      <c r="V9" s="47" t="s">
        <v>53</v>
      </c>
    </row>
    <row r="10" spans="2:22" s="32" customFormat="1" ht="15.75">
      <c r="B10" s="34" t="s">
        <v>6</v>
      </c>
      <c r="C10" s="48" t="s">
        <v>7</v>
      </c>
      <c r="D10" s="49">
        <v>2</v>
      </c>
      <c r="E10" s="18" t="s">
        <v>34</v>
      </c>
      <c r="F10" s="18">
        <v>4</v>
      </c>
      <c r="G10" s="18" t="s">
        <v>35</v>
      </c>
      <c r="H10" s="18" t="s">
        <v>8</v>
      </c>
      <c r="I10" s="18" t="s">
        <v>48</v>
      </c>
      <c r="J10" s="18">
        <v>8</v>
      </c>
      <c r="K10" s="19">
        <v>9</v>
      </c>
      <c r="L10" s="50" t="s">
        <v>49</v>
      </c>
      <c r="M10" s="51">
        <v>11</v>
      </c>
      <c r="N10" s="51">
        <v>12</v>
      </c>
      <c r="O10" s="51">
        <v>13</v>
      </c>
      <c r="P10" s="51" t="s">
        <v>50</v>
      </c>
      <c r="Q10" s="51">
        <v>15</v>
      </c>
      <c r="R10" s="51">
        <v>16</v>
      </c>
      <c r="S10" s="51">
        <v>17</v>
      </c>
      <c r="T10" s="51">
        <v>18</v>
      </c>
      <c r="U10" s="51">
        <v>19</v>
      </c>
      <c r="V10" s="52">
        <v>20</v>
      </c>
    </row>
    <row r="11" spans="2:22" s="8" customFormat="1" ht="15.75">
      <c r="B11" s="3" t="s">
        <v>9</v>
      </c>
      <c r="C11" s="4" t="s">
        <v>10</v>
      </c>
      <c r="D11" s="5">
        <v>85</v>
      </c>
      <c r="E11" s="6">
        <f>D11*D21</f>
        <v>21910.648870054392</v>
      </c>
      <c r="F11" s="6">
        <v>85</v>
      </c>
      <c r="G11" s="6">
        <f>F11*F21</f>
        <v>36483.63252375924</v>
      </c>
      <c r="H11" s="6">
        <f aca="true" t="shared" si="0" ref="H11:H19">E11+G11</f>
        <v>58394.28139381363</v>
      </c>
      <c r="I11" s="6">
        <f aca="true" t="shared" si="1" ref="I11:I19">H11*189/691</f>
        <v>15971.8077907826</v>
      </c>
      <c r="J11" s="25">
        <v>8000</v>
      </c>
      <c r="K11" s="26">
        <f aca="true" t="shared" si="2" ref="K11:K19">I11-J11</f>
        <v>7971.807790782599</v>
      </c>
      <c r="L11" s="53">
        <f aca="true" t="shared" si="3" ref="L11:L19">H11*286/691</f>
        <v>24168.978984993777</v>
      </c>
      <c r="M11" s="31">
        <v>8056</v>
      </c>
      <c r="N11" s="31">
        <v>8056</v>
      </c>
      <c r="O11" s="31">
        <f aca="true" t="shared" si="4" ref="O11:O19">L11-M11-N11</f>
        <v>8056.978984993777</v>
      </c>
      <c r="P11" s="54">
        <f aca="true" t="shared" si="5" ref="P11:P19">H11*216/691</f>
        <v>18253.494618037257</v>
      </c>
      <c r="Q11" s="31">
        <v>8050</v>
      </c>
      <c r="R11" s="31">
        <v>8050</v>
      </c>
      <c r="S11" s="31">
        <f aca="true" t="shared" si="6" ref="S11:S19">P11-Q11-R11</f>
        <v>2153.494618037257</v>
      </c>
      <c r="T11" s="55">
        <v>24830.655288735637</v>
      </c>
      <c r="U11" s="56">
        <v>9121.254242996734</v>
      </c>
      <c r="V11" s="57">
        <f aca="true" t="shared" si="7" ref="V11:V19">I11+L11+P11+T11+U11</f>
        <v>92346.190925546</v>
      </c>
    </row>
    <row r="12" spans="2:22" s="8" customFormat="1" ht="15.75">
      <c r="B12" s="3" t="s">
        <v>11</v>
      </c>
      <c r="C12" s="4" t="s">
        <v>12</v>
      </c>
      <c r="D12" s="5">
        <v>80</v>
      </c>
      <c r="E12" s="6">
        <f>D12*D21</f>
        <v>20621.7871718159</v>
      </c>
      <c r="F12" s="6">
        <v>45</v>
      </c>
      <c r="G12" s="6">
        <f>F12*F21</f>
        <v>19314.864277284305</v>
      </c>
      <c r="H12" s="6">
        <f t="shared" si="0"/>
        <v>39936.6514491002</v>
      </c>
      <c r="I12" s="6">
        <f t="shared" si="1"/>
        <v>10923.338818929</v>
      </c>
      <c r="J12" s="25">
        <v>5500</v>
      </c>
      <c r="K12" s="26">
        <f t="shared" si="2"/>
        <v>5423.338818929</v>
      </c>
      <c r="L12" s="53">
        <f t="shared" si="3"/>
        <v>16529.496837109487</v>
      </c>
      <c r="M12" s="31">
        <v>5510</v>
      </c>
      <c r="N12" s="31">
        <v>5510</v>
      </c>
      <c r="O12" s="31">
        <f t="shared" si="4"/>
        <v>5509.496837109487</v>
      </c>
      <c r="P12" s="54">
        <f t="shared" si="5"/>
        <v>12483.815793061713</v>
      </c>
      <c r="Q12" s="31">
        <v>5500</v>
      </c>
      <c r="R12" s="31">
        <v>5500</v>
      </c>
      <c r="S12" s="31">
        <f t="shared" si="6"/>
        <v>1483.8157930617126</v>
      </c>
      <c r="T12" s="55">
        <v>12252.51181836505</v>
      </c>
      <c r="U12" s="56">
        <v>6197.615798520545</v>
      </c>
      <c r="V12" s="57">
        <f t="shared" si="7"/>
        <v>58386.77906598579</v>
      </c>
    </row>
    <row r="13" spans="2:22" s="8" customFormat="1" ht="15.75">
      <c r="B13" s="3" t="s">
        <v>13</v>
      </c>
      <c r="C13" s="4" t="s">
        <v>14</v>
      </c>
      <c r="D13" s="5">
        <v>123.33</v>
      </c>
      <c r="E13" s="6">
        <f>D13*D21</f>
        <v>31791.062648750685</v>
      </c>
      <c r="F13" s="6">
        <v>77</v>
      </c>
      <c r="G13" s="6">
        <f>F13*F21</f>
        <v>33049.87887446425</v>
      </c>
      <c r="H13" s="6">
        <f t="shared" si="0"/>
        <v>64840.94152321493</v>
      </c>
      <c r="I13" s="6">
        <f t="shared" si="1"/>
        <v>17735.076625018268</v>
      </c>
      <c r="J13" s="25">
        <v>9000</v>
      </c>
      <c r="K13" s="26">
        <f t="shared" si="2"/>
        <v>8735.076625018268</v>
      </c>
      <c r="L13" s="53">
        <f t="shared" si="3"/>
        <v>26837.20589817579</v>
      </c>
      <c r="M13" s="31">
        <v>8946</v>
      </c>
      <c r="N13" s="31">
        <v>8946</v>
      </c>
      <c r="O13" s="31">
        <f t="shared" si="4"/>
        <v>8945.205898175791</v>
      </c>
      <c r="P13" s="54">
        <f t="shared" si="5"/>
        <v>20268.659000020874</v>
      </c>
      <c r="Q13" s="31">
        <v>8900</v>
      </c>
      <c r="R13" s="31">
        <v>8900</v>
      </c>
      <c r="S13" s="31">
        <f t="shared" si="6"/>
        <v>2468.6590000208744</v>
      </c>
      <c r="T13" s="55">
        <v>33002.23478457287</v>
      </c>
      <c r="U13" s="56">
        <v>6889.0490275703905</v>
      </c>
      <c r="V13" s="57">
        <f t="shared" si="7"/>
        <v>104732.22533535819</v>
      </c>
    </row>
    <row r="14" spans="2:22" s="8" customFormat="1" ht="15.75">
      <c r="B14" s="3" t="s">
        <v>15</v>
      </c>
      <c r="C14" s="4" t="s">
        <v>16</v>
      </c>
      <c r="D14" s="5">
        <v>219</v>
      </c>
      <c r="E14" s="6">
        <f>D14*D21</f>
        <v>56452.142382846025</v>
      </c>
      <c r="F14" s="6">
        <v>125.17</v>
      </c>
      <c r="G14" s="6">
        <f>F14*F21</f>
        <v>53725.3680352817</v>
      </c>
      <c r="H14" s="6">
        <f t="shared" si="0"/>
        <v>110177.51041812773</v>
      </c>
      <c r="I14" s="6">
        <f t="shared" si="1"/>
        <v>30135.382733757076</v>
      </c>
      <c r="J14" s="25">
        <v>15200</v>
      </c>
      <c r="K14" s="26">
        <f t="shared" si="2"/>
        <v>14935.382733757076</v>
      </c>
      <c r="L14" s="53">
        <f t="shared" si="3"/>
        <v>45601.69027436256</v>
      </c>
      <c r="M14" s="31">
        <v>15200</v>
      </c>
      <c r="N14" s="31">
        <v>15200</v>
      </c>
      <c r="O14" s="31">
        <f t="shared" si="4"/>
        <v>15201.690274362561</v>
      </c>
      <c r="P14" s="54">
        <f t="shared" si="5"/>
        <v>34440.43741000809</v>
      </c>
      <c r="Q14" s="31">
        <v>15200</v>
      </c>
      <c r="R14" s="31">
        <v>15200</v>
      </c>
      <c r="S14" s="31">
        <f t="shared" si="6"/>
        <v>4040.4374100080895</v>
      </c>
      <c r="T14" s="55">
        <v>47028.06016962028</v>
      </c>
      <c r="U14" s="56">
        <v>16207.240118171048</v>
      </c>
      <c r="V14" s="57">
        <f t="shared" si="7"/>
        <v>173412.81070591908</v>
      </c>
    </row>
    <row r="15" spans="2:22" s="8" customFormat="1" ht="15.75">
      <c r="B15" s="3" t="s">
        <v>17</v>
      </c>
      <c r="C15" s="4" t="s">
        <v>18</v>
      </c>
      <c r="D15" s="5">
        <v>110</v>
      </c>
      <c r="E15" s="6">
        <f>D15*D21</f>
        <v>28354.957361246863</v>
      </c>
      <c r="F15" s="6">
        <v>37</v>
      </c>
      <c r="G15" s="6">
        <f>F15*F21</f>
        <v>15881.110627989317</v>
      </c>
      <c r="H15" s="6">
        <f t="shared" si="0"/>
        <v>44236.06798923618</v>
      </c>
      <c r="I15" s="6">
        <f t="shared" si="1"/>
        <v>12099.300795898174</v>
      </c>
      <c r="J15" s="25">
        <v>6100</v>
      </c>
      <c r="K15" s="26">
        <f t="shared" si="2"/>
        <v>5999.300795898174</v>
      </c>
      <c r="L15" s="53">
        <f t="shared" si="3"/>
        <v>18308.994855168665</v>
      </c>
      <c r="M15" s="31">
        <v>6102</v>
      </c>
      <c r="N15" s="31">
        <v>6102</v>
      </c>
      <c r="O15" s="31">
        <f t="shared" si="4"/>
        <v>6104.994855168665</v>
      </c>
      <c r="P15" s="54">
        <f t="shared" si="5"/>
        <v>13827.772338169343</v>
      </c>
      <c r="Q15" s="31">
        <v>6100</v>
      </c>
      <c r="R15" s="31">
        <v>6100</v>
      </c>
      <c r="S15" s="31">
        <f t="shared" si="6"/>
        <v>1627.7723381693431</v>
      </c>
      <c r="T15" s="55">
        <v>19335.160869381798</v>
      </c>
      <c r="U15" s="56">
        <v>6995.152160777713</v>
      </c>
      <c r="V15" s="57">
        <f t="shared" si="7"/>
        <v>70566.38101939569</v>
      </c>
    </row>
    <row r="16" spans="2:22" s="8" customFormat="1" ht="15.75">
      <c r="B16" s="3" t="s">
        <v>19</v>
      </c>
      <c r="C16" s="4" t="s">
        <v>20</v>
      </c>
      <c r="D16" s="5">
        <v>120</v>
      </c>
      <c r="E16" s="6">
        <f>D16*D21</f>
        <v>30932.68075772385</v>
      </c>
      <c r="F16" s="6">
        <v>105.35</v>
      </c>
      <c r="G16" s="6">
        <f>F16*F21</f>
        <v>45218.243369153366</v>
      </c>
      <c r="H16" s="6">
        <f t="shared" si="0"/>
        <v>76150.92412687722</v>
      </c>
      <c r="I16" s="6">
        <f t="shared" si="1"/>
        <v>20828.54509403733</v>
      </c>
      <c r="J16" s="25">
        <v>10500</v>
      </c>
      <c r="K16" s="26">
        <f t="shared" si="2"/>
        <v>10328.54509403733</v>
      </c>
      <c r="L16" s="53">
        <f t="shared" si="3"/>
        <v>31518.32749679723</v>
      </c>
      <c r="M16" s="31">
        <v>10506</v>
      </c>
      <c r="N16" s="31">
        <v>10506</v>
      </c>
      <c r="O16" s="31">
        <f t="shared" si="4"/>
        <v>10506.327496797228</v>
      </c>
      <c r="P16" s="54">
        <f t="shared" si="5"/>
        <v>23804.05153604266</v>
      </c>
      <c r="Q16" s="31">
        <v>6100</v>
      </c>
      <c r="R16" s="31">
        <v>6100</v>
      </c>
      <c r="S16" s="31">
        <f t="shared" si="6"/>
        <v>11604.051536042662</v>
      </c>
      <c r="T16" s="55">
        <v>32919.40258208752</v>
      </c>
      <c r="U16" s="56">
        <v>10797.497758899988</v>
      </c>
      <c r="V16" s="57">
        <f t="shared" si="7"/>
        <v>119867.82446786473</v>
      </c>
    </row>
    <row r="17" spans="2:22" s="8" customFormat="1" ht="15.75">
      <c r="B17" s="3" t="s">
        <v>21</v>
      </c>
      <c r="C17" s="4" t="s">
        <v>22</v>
      </c>
      <c r="D17" s="5">
        <v>187</v>
      </c>
      <c r="E17" s="6">
        <f>D17*D21</f>
        <v>48203.42751411966</v>
      </c>
      <c r="F17" s="6">
        <v>112.56</v>
      </c>
      <c r="G17" s="6">
        <f>F17*F21</f>
        <v>48312.91384558048</v>
      </c>
      <c r="H17" s="6">
        <f t="shared" si="0"/>
        <v>96516.34135970013</v>
      </c>
      <c r="I17" s="6">
        <f t="shared" si="1"/>
        <v>26398.825639628547</v>
      </c>
      <c r="J17" s="25">
        <v>13300</v>
      </c>
      <c r="K17" s="26">
        <f t="shared" si="2"/>
        <v>13098.825639628547</v>
      </c>
      <c r="L17" s="53">
        <f t="shared" si="3"/>
        <v>39947.42927478182</v>
      </c>
      <c r="M17" s="31">
        <v>13315</v>
      </c>
      <c r="N17" s="31">
        <v>13315</v>
      </c>
      <c r="O17" s="31">
        <f t="shared" si="4"/>
        <v>13317.429274781818</v>
      </c>
      <c r="P17" s="54">
        <f t="shared" si="5"/>
        <v>30170.086445289766</v>
      </c>
      <c r="Q17" s="31">
        <v>13300</v>
      </c>
      <c r="R17" s="31">
        <v>13300</v>
      </c>
      <c r="S17" s="31">
        <f t="shared" si="6"/>
        <v>3570.086445289766</v>
      </c>
      <c r="T17" s="55">
        <v>42834.146538315785</v>
      </c>
      <c r="U17" s="56">
        <v>13505.583054505303</v>
      </c>
      <c r="V17" s="57">
        <f t="shared" si="7"/>
        <v>152856.07095252123</v>
      </c>
    </row>
    <row r="18" spans="2:23" s="8" customFormat="1" ht="15.75">
      <c r="B18" s="3" t="s">
        <v>23</v>
      </c>
      <c r="C18" s="4" t="s">
        <v>24</v>
      </c>
      <c r="D18" s="5">
        <v>231</v>
      </c>
      <c r="E18" s="6">
        <f>D18*D21</f>
        <v>59545.41045861841</v>
      </c>
      <c r="F18" s="6">
        <v>137</v>
      </c>
      <c r="G18" s="6">
        <f>F18*F21</f>
        <v>58803.03124417666</v>
      </c>
      <c r="H18" s="6">
        <f t="shared" si="0"/>
        <v>118348.44170279507</v>
      </c>
      <c r="I18" s="6">
        <f t="shared" si="1"/>
        <v>32370.268425221806</v>
      </c>
      <c r="J18" s="25">
        <v>16200</v>
      </c>
      <c r="K18" s="26">
        <f t="shared" si="2"/>
        <v>16170.268425221806</v>
      </c>
      <c r="L18" s="53">
        <f t="shared" si="3"/>
        <v>48983.580791605484</v>
      </c>
      <c r="M18" s="31">
        <v>16327</v>
      </c>
      <c r="N18" s="31">
        <v>16327</v>
      </c>
      <c r="O18" s="31">
        <f t="shared" si="4"/>
        <v>16329.580791605484</v>
      </c>
      <c r="P18" s="54">
        <f t="shared" si="5"/>
        <v>36994.59248596778</v>
      </c>
      <c r="Q18" s="31">
        <v>16300</v>
      </c>
      <c r="R18" s="31">
        <v>16300</v>
      </c>
      <c r="S18" s="31">
        <f t="shared" si="6"/>
        <v>4394.592485967783</v>
      </c>
      <c r="T18" s="55">
        <v>49206.746899527585</v>
      </c>
      <c r="U18" s="56">
        <v>16662.547702326236</v>
      </c>
      <c r="V18" s="57">
        <f t="shared" si="7"/>
        <v>184217.7363046489</v>
      </c>
      <c r="W18" s="20"/>
    </row>
    <row r="19" spans="2:22" s="8" customFormat="1" ht="15.75">
      <c r="B19" s="3" t="s">
        <v>25</v>
      </c>
      <c r="C19" s="4" t="s">
        <v>26</v>
      </c>
      <c r="D19" s="5">
        <v>185</v>
      </c>
      <c r="E19" s="6">
        <f>D19*D21</f>
        <v>47687.88283482427</v>
      </c>
      <c r="F19" s="6">
        <v>80.87</v>
      </c>
      <c r="G19" s="6">
        <f>F19*F21</f>
        <v>34710.95720231071</v>
      </c>
      <c r="H19" s="6">
        <f t="shared" si="0"/>
        <v>82398.84003713497</v>
      </c>
      <c r="I19" s="6">
        <f t="shared" si="1"/>
        <v>22537.454076727223</v>
      </c>
      <c r="J19" s="25">
        <v>11300</v>
      </c>
      <c r="K19" s="26">
        <f t="shared" si="2"/>
        <v>11237.454076727223</v>
      </c>
      <c r="L19" s="53">
        <f t="shared" si="3"/>
        <v>34104.29558700521</v>
      </c>
      <c r="M19" s="31">
        <v>11368</v>
      </c>
      <c r="N19" s="31">
        <v>11368</v>
      </c>
      <c r="O19" s="31">
        <f t="shared" si="4"/>
        <v>11368.29558700521</v>
      </c>
      <c r="P19" s="54">
        <f t="shared" si="5"/>
        <v>25757.090373402538</v>
      </c>
      <c r="Q19" s="31">
        <v>11300</v>
      </c>
      <c r="R19" s="31">
        <v>11300</v>
      </c>
      <c r="S19" s="31">
        <f t="shared" si="6"/>
        <v>3157.090373402538</v>
      </c>
      <c r="T19" s="55">
        <v>30591.081049393473</v>
      </c>
      <c r="U19" s="56">
        <v>10624.060136232038</v>
      </c>
      <c r="V19" s="57">
        <f t="shared" si="7"/>
        <v>123613.98122276049</v>
      </c>
    </row>
    <row r="20" spans="2:22" s="8" customFormat="1" ht="15.75">
      <c r="B20" s="3" t="s">
        <v>27</v>
      </c>
      <c r="C20" s="58"/>
      <c r="D20" s="59">
        <f aca="true" t="shared" si="8" ref="D20:S20">SUM(D11:D19)</f>
        <v>1340.33</v>
      </c>
      <c r="E20" s="60">
        <f t="shared" si="8"/>
        <v>345500.00000000006</v>
      </c>
      <c r="F20" s="60">
        <f t="shared" si="8"/>
        <v>804.9499999999999</v>
      </c>
      <c r="G20" s="60">
        <f t="shared" si="8"/>
        <v>345500.00000000006</v>
      </c>
      <c r="H20" s="6">
        <f t="shared" si="8"/>
        <v>691000</v>
      </c>
      <c r="I20" s="6">
        <f t="shared" si="8"/>
        <v>189000.00000000003</v>
      </c>
      <c r="J20" s="25">
        <f t="shared" si="8"/>
        <v>95100</v>
      </c>
      <c r="K20" s="26">
        <f t="shared" si="8"/>
        <v>93900.00000000001</v>
      </c>
      <c r="L20" s="53">
        <f t="shared" si="8"/>
        <v>286000</v>
      </c>
      <c r="M20" s="31">
        <f t="shared" si="8"/>
        <v>95330</v>
      </c>
      <c r="N20" s="31">
        <f t="shared" si="8"/>
        <v>95330</v>
      </c>
      <c r="O20" s="31">
        <f t="shared" si="8"/>
        <v>95340.00000000003</v>
      </c>
      <c r="P20" s="54">
        <f t="shared" si="8"/>
        <v>216000.00000000006</v>
      </c>
      <c r="Q20" s="31">
        <f t="shared" si="8"/>
        <v>90750</v>
      </c>
      <c r="R20" s="31">
        <f t="shared" si="8"/>
        <v>90750</v>
      </c>
      <c r="S20" s="31">
        <f t="shared" si="8"/>
        <v>34500.00000000003</v>
      </c>
      <c r="T20" s="55">
        <v>292000</v>
      </c>
      <c r="U20" s="56">
        <v>97000</v>
      </c>
      <c r="V20" s="57">
        <f>SUM(V11:V19)</f>
        <v>1080000</v>
      </c>
    </row>
    <row r="21" spans="2:22" s="8" customFormat="1" ht="16.5" thickBot="1">
      <c r="B21" s="61" t="s">
        <v>28</v>
      </c>
      <c r="C21" s="62"/>
      <c r="D21" s="63">
        <f>E7/D20</f>
        <v>257.77233964769874</v>
      </c>
      <c r="E21" s="64"/>
      <c r="F21" s="64">
        <f>E8/F20</f>
        <v>429.21920616187344</v>
      </c>
      <c r="G21" s="65"/>
      <c r="H21" s="64"/>
      <c r="I21" s="64"/>
      <c r="J21" s="27"/>
      <c r="K21" s="28"/>
      <c r="L21" s="66"/>
      <c r="M21" s="31"/>
      <c r="N21" s="31"/>
      <c r="O21" s="31"/>
      <c r="P21" s="54"/>
      <c r="Q21" s="31"/>
      <c r="R21" s="31"/>
      <c r="S21" s="31"/>
      <c r="T21" s="67"/>
      <c r="U21" s="67"/>
      <c r="V21" s="68"/>
    </row>
    <row r="22" spans="2:22" s="8" customFormat="1" ht="15.75">
      <c r="B22" s="1"/>
      <c r="C22" s="9"/>
      <c r="D22" s="75"/>
      <c r="E22" s="75"/>
      <c r="F22" s="75"/>
      <c r="G22" s="75"/>
      <c r="H22" s="75"/>
      <c r="I22" s="10"/>
      <c r="J22" s="29"/>
      <c r="K22" s="29"/>
      <c r="L22" s="1"/>
      <c r="M22" s="21"/>
      <c r="N22" s="21"/>
      <c r="O22" s="21"/>
      <c r="Q22" s="21"/>
      <c r="R22" s="21"/>
      <c r="S22" s="21"/>
      <c r="V22" s="1"/>
    </row>
    <row r="23" spans="2:22" s="8" customFormat="1" ht="15.75" customHeight="1">
      <c r="B23" s="76"/>
      <c r="C23" s="77"/>
      <c r="D23" s="69"/>
      <c r="E23" s="69"/>
      <c r="F23" s="78"/>
      <c r="G23" s="78"/>
      <c r="H23" s="78"/>
      <c r="I23" s="79"/>
      <c r="J23" s="79"/>
      <c r="K23" s="79"/>
      <c r="L23" s="1"/>
      <c r="M23" s="21"/>
      <c r="N23" s="21"/>
      <c r="O23" s="21"/>
      <c r="Q23" s="21"/>
      <c r="R23" s="21"/>
      <c r="S23" s="21"/>
      <c r="V23" s="1"/>
    </row>
    <row r="24" spans="2:22" s="8" customFormat="1" ht="15" customHeight="1">
      <c r="B24" s="11"/>
      <c r="C24" s="69"/>
      <c r="D24" s="69"/>
      <c r="E24" s="69"/>
      <c r="F24" s="71"/>
      <c r="G24" s="72"/>
      <c r="H24" s="72"/>
      <c r="I24" s="71"/>
      <c r="J24" s="72"/>
      <c r="K24" s="72"/>
      <c r="L24" s="1"/>
      <c r="M24" s="21"/>
      <c r="N24" s="21"/>
      <c r="O24" s="21"/>
      <c r="Q24" s="21"/>
      <c r="R24" s="21"/>
      <c r="S24" s="21"/>
      <c r="V24" s="1"/>
    </row>
    <row r="25" spans="2:22" s="8" customFormat="1" ht="15.75">
      <c r="B25" s="1"/>
      <c r="C25" s="1"/>
      <c r="D25" s="1"/>
      <c r="E25" s="1"/>
      <c r="F25" s="1"/>
      <c r="G25" s="1"/>
      <c r="H25" s="1"/>
      <c r="I25" s="1"/>
      <c r="J25" s="21"/>
      <c r="K25" s="30"/>
      <c r="L25" s="1"/>
      <c r="M25" s="21"/>
      <c r="N25" s="21"/>
      <c r="O25" s="21"/>
      <c r="Q25" s="21"/>
      <c r="R25" s="21"/>
      <c r="S25" s="21"/>
      <c r="V25" s="1"/>
    </row>
    <row r="26" spans="3:7" ht="15.75">
      <c r="C26" s="10"/>
      <c r="G26" s="10"/>
    </row>
    <row r="27" ht="15.75">
      <c r="B27" s="70"/>
    </row>
  </sheetData>
  <sheetProtection/>
  <mergeCells count="6">
    <mergeCell ref="I24:K24"/>
    <mergeCell ref="B2:K2"/>
    <mergeCell ref="D22:H22"/>
    <mergeCell ref="F24:H24"/>
    <mergeCell ref="B23:C23"/>
    <mergeCell ref="F23:K23"/>
  </mergeCells>
  <printOptions/>
  <pageMargins left="0.25" right="0" top="0.5" bottom="0.2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2018-04-26T06:34:02Z</cp:lastPrinted>
  <dcterms:created xsi:type="dcterms:W3CDTF">2018-03-29T09:56:29Z</dcterms:created>
  <dcterms:modified xsi:type="dcterms:W3CDTF">2018-05-02T09:24:50Z</dcterms:modified>
  <cp:category/>
  <cp:version/>
  <cp:contentType/>
  <cp:contentStatus/>
</cp:coreProperties>
</file>