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22932" windowHeight="9504" activeTab="1"/>
  </bookViews>
  <sheets>
    <sheet name="dializa" sheetId="1" r:id="rId1"/>
    <sheet name="pns AN 2023 NOV" sheetId="2" r:id="rId2"/>
  </sheets>
  <definedNames/>
  <calcPr fullCalcOnLoad="1"/>
</workbook>
</file>

<file path=xl/sharedStrings.xml><?xml version="1.0" encoding="utf-8"?>
<sst xmlns="http://schemas.openxmlformats.org/spreadsheetml/2006/main" count="59" uniqueCount="54">
  <si>
    <t>Valoare de contract an 2023 PROGRAME NATIONALE DE SANATATE CURATIVE-unitati sanitare</t>
  </si>
  <si>
    <t>Unitate sanitara</t>
  </si>
  <si>
    <t xml:space="preserve">medicamente </t>
  </si>
  <si>
    <t>materiale sanitare si dispozitive specifice</t>
  </si>
  <si>
    <t>oncologie</t>
  </si>
  <si>
    <t>oncologie  cost volum</t>
  </si>
  <si>
    <t>diabet</t>
  </si>
  <si>
    <t>hemofile si talasemie</t>
  </si>
  <si>
    <t>boli endocrine</t>
  </si>
  <si>
    <t xml:space="preserve">boli rare </t>
  </si>
  <si>
    <t>ortopedie</t>
  </si>
  <si>
    <t>profilaxie descurta durata</t>
  </si>
  <si>
    <t>on demand</t>
  </si>
  <si>
    <t>talasemie</t>
  </si>
  <si>
    <t>Osteoporza</t>
  </si>
  <si>
    <t>gusa</t>
  </si>
  <si>
    <t>SIDPE</t>
  </si>
  <si>
    <t>Purpura trombocitopenica imuna cr.</t>
  </si>
  <si>
    <t>Hemoglobinurie paroxistica nocturna</t>
  </si>
  <si>
    <t>boala hurler</t>
  </si>
  <si>
    <t>sisteme pompa de insulina cu senzori de monitorizare continua a glicemiei</t>
  </si>
  <si>
    <t>sisteme monitorizare continua a glicemiei</t>
  </si>
  <si>
    <t>seturi consumabile pompe insulina</t>
  </si>
  <si>
    <t>consumabile sisteme monitorizare glicemie</t>
  </si>
  <si>
    <t>consumabile sisteme popmpa de insulina cu senzori monitorizare continua glicemie</t>
  </si>
  <si>
    <t>Spitalul Judetean de Urgenta Deva</t>
  </si>
  <si>
    <t>Spitalul Municipal "Dr. Alexandru Simionescu" Hunedoara</t>
  </si>
  <si>
    <t>Spitalul de Urgenta Petrosani</t>
  </si>
  <si>
    <t>Spitalul Municipal Orastie</t>
  </si>
  <si>
    <t>Total unitati sanitare</t>
  </si>
  <si>
    <t>Farmacii cu circuit deschis</t>
  </si>
  <si>
    <t xml:space="preserve">TOTAL </t>
  </si>
  <si>
    <t>Hunedoara Total</t>
  </si>
  <si>
    <t>Spitalul Municipal "Dr. Al. Simionescu" Hunedoara</t>
  </si>
  <si>
    <t>Hunedoara</t>
  </si>
  <si>
    <t>Spitalul Judeţean de Urgenţă Deva</t>
  </si>
  <si>
    <t>Spitalul de Urgenţă Petroşani</t>
  </si>
  <si>
    <t>Fresenius Nephrocare Romania Deva</t>
  </si>
  <si>
    <t>Diaverum Romania Petroşani</t>
  </si>
  <si>
    <t>Total valoare              AN 2023                                                       -lei-</t>
  </si>
  <si>
    <t>Valoare DPA         -lei-</t>
  </si>
  <si>
    <t>Nr. bolnavi DPA (constanţi)</t>
  </si>
  <si>
    <t>Valoare DP                          -lei-</t>
  </si>
  <si>
    <t>Nr. bolnavi DP (constanţi)</t>
  </si>
  <si>
    <t>Valoare HDF                  -lei-</t>
  </si>
  <si>
    <t>Nr. şedinţe HDF</t>
  </si>
  <si>
    <t>Nr. bolnavi  HDF (constanţi)</t>
  </si>
  <si>
    <t>Valoare HD                                -lei-</t>
  </si>
  <si>
    <t>Nr. şedinţe HD</t>
  </si>
  <si>
    <t>Nr. bolnavi HD (constanţi)</t>
  </si>
  <si>
    <t>Unitate sanitară publică şi privată</t>
  </si>
  <si>
    <t>CAS</t>
  </si>
  <si>
    <t>Nr. Crt.</t>
  </si>
  <si>
    <t>credite de angajament dializa   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</si>
</sst>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2"/>
      <color indexed="12"/>
      <name val="Times New Roman"/>
      <family val="1"/>
    </font>
    <font>
      <b/>
      <u val="single"/>
      <sz val="12"/>
      <name val="Arial"/>
      <family val="2"/>
    </font>
    <font>
      <b/>
      <u val="single"/>
      <sz val="12"/>
      <name val="Times New Roman"/>
      <family val="1"/>
    </font>
    <font>
      <sz val="12"/>
      <name val="Arial"/>
      <family val="2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wrapText="1"/>
    </xf>
    <xf numFmtId="4" fontId="4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7" fillId="0" borderId="18" xfId="0" applyNumberFormat="1" applyFont="1" applyBorder="1" applyAlignment="1">
      <alignment wrapText="1"/>
    </xf>
    <xf numFmtId="4" fontId="4" fillId="0" borderId="1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12" fillId="0" borderId="0" xfId="0" applyFont="1" applyAlignment="1">
      <alignment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0" fillId="0" borderId="0" xfId="55">
      <alignment/>
      <protection/>
    </xf>
    <xf numFmtId="4" fontId="0" fillId="33" borderId="31" xfId="55" applyNumberFormat="1" applyFill="1" applyBorder="1">
      <alignment/>
      <protection/>
    </xf>
    <xf numFmtId="4" fontId="0" fillId="33" borderId="32" xfId="55" applyNumberFormat="1" applyFill="1" applyBorder="1">
      <alignment/>
      <protection/>
    </xf>
    <xf numFmtId="0" fontId="0" fillId="33" borderId="32" xfId="55" applyFill="1" applyBorder="1">
      <alignment/>
      <protection/>
    </xf>
    <xf numFmtId="0" fontId="0" fillId="33" borderId="33" xfId="55" applyFill="1" applyBorder="1">
      <alignment/>
      <protection/>
    </xf>
    <xf numFmtId="4" fontId="0" fillId="33" borderId="34" xfId="55" applyNumberFormat="1" applyFill="1" applyBorder="1">
      <alignment/>
      <protection/>
    </xf>
    <xf numFmtId="4" fontId="0" fillId="33" borderId="35" xfId="55" applyNumberFormat="1" applyFill="1" applyBorder="1">
      <alignment/>
      <protection/>
    </xf>
    <xf numFmtId="0" fontId="0" fillId="33" borderId="35" xfId="55" applyFill="1" applyBorder="1">
      <alignment/>
      <protection/>
    </xf>
    <xf numFmtId="0" fontId="0" fillId="33" borderId="36" xfId="55" applyFill="1" applyBorder="1">
      <alignment/>
      <protection/>
    </xf>
    <xf numFmtId="1" fontId="0" fillId="33" borderId="35" xfId="55" applyNumberFormat="1" applyFill="1" applyBorder="1">
      <alignment/>
      <protection/>
    </xf>
    <xf numFmtId="4" fontId="29" fillId="33" borderId="34" xfId="55" applyNumberFormat="1" applyFont="1" applyFill="1" applyBorder="1">
      <alignment/>
      <protection/>
    </xf>
    <xf numFmtId="4" fontId="29" fillId="33" borderId="35" xfId="55" applyNumberFormat="1" applyFont="1" applyFill="1" applyBorder="1">
      <alignment/>
      <protection/>
    </xf>
    <xf numFmtId="3" fontId="29" fillId="33" borderId="35" xfId="55" applyNumberFormat="1" applyFont="1" applyFill="1" applyBorder="1">
      <alignment/>
      <protection/>
    </xf>
    <xf numFmtId="0" fontId="29" fillId="33" borderId="35" xfId="55" applyFont="1" applyFill="1" applyBorder="1">
      <alignment/>
      <protection/>
    </xf>
    <xf numFmtId="3" fontId="0" fillId="33" borderId="35" xfId="55" applyNumberFormat="1" applyFill="1" applyBorder="1">
      <alignment/>
      <protection/>
    </xf>
    <xf numFmtId="4" fontId="0" fillId="33" borderId="35" xfId="55" applyNumberFormat="1" applyFont="1" applyFill="1" applyBorder="1">
      <alignment/>
      <protection/>
    </xf>
    <xf numFmtId="0" fontId="0" fillId="33" borderId="37" xfId="55" applyFill="1" applyBorder="1" applyAlignment="1">
      <alignment wrapText="1"/>
      <protection/>
    </xf>
    <xf numFmtId="0" fontId="0" fillId="33" borderId="38" xfId="55" applyFill="1" applyBorder="1">
      <alignment/>
      <protection/>
    </xf>
    <xf numFmtId="0" fontId="0" fillId="33" borderId="39" xfId="55" applyFill="1" applyBorder="1">
      <alignment/>
      <protection/>
    </xf>
    <xf numFmtId="0" fontId="0" fillId="33" borderId="40" xfId="55" applyFill="1" applyBorder="1">
      <alignment/>
      <protection/>
    </xf>
    <xf numFmtId="0" fontId="29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3" width="8.8515625" style="63" customWidth="1"/>
    <col min="4" max="4" width="35.00390625" style="63" customWidth="1"/>
    <col min="5" max="5" width="8.8515625" style="63" customWidth="1"/>
    <col min="6" max="6" width="20.8515625" style="63" customWidth="1"/>
    <col min="7" max="7" width="23.421875" style="63" customWidth="1"/>
    <col min="8" max="8" width="16.28125" style="63" customWidth="1"/>
    <col min="9" max="9" width="17.8515625" style="63" customWidth="1"/>
    <col min="10" max="10" width="13.8515625" style="63" bestFit="1" customWidth="1"/>
    <col min="11" max="11" width="9.28125" style="63" bestFit="1" customWidth="1"/>
    <col min="12" max="12" width="10.140625" style="63" bestFit="1" customWidth="1"/>
    <col min="13" max="14" width="9.28125" style="63" bestFit="1" customWidth="1"/>
    <col min="15" max="15" width="16.8515625" style="63" customWidth="1"/>
    <col min="16" max="16384" width="8.8515625" style="63" customWidth="1"/>
  </cols>
  <sheetData>
    <row r="2" ht="12.75">
      <c r="D2" s="83" t="s">
        <v>53</v>
      </c>
    </row>
    <row r="4" spans="2:15" ht="13.5" thickBo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15" ht="39">
      <c r="B5" s="81" t="s">
        <v>52</v>
      </c>
      <c r="C5" s="80" t="s">
        <v>51</v>
      </c>
      <c r="D5" s="80" t="s">
        <v>50</v>
      </c>
      <c r="E5" s="80" t="s">
        <v>49</v>
      </c>
      <c r="F5" s="80" t="s">
        <v>48</v>
      </c>
      <c r="G5" s="80" t="s">
        <v>47</v>
      </c>
      <c r="H5" s="80" t="s">
        <v>46</v>
      </c>
      <c r="I5" s="80" t="s">
        <v>45</v>
      </c>
      <c r="J5" s="80" t="s">
        <v>44</v>
      </c>
      <c r="K5" s="80" t="s">
        <v>43</v>
      </c>
      <c r="L5" s="80" t="s">
        <v>42</v>
      </c>
      <c r="M5" s="80" t="s">
        <v>41</v>
      </c>
      <c r="N5" s="80" t="s">
        <v>40</v>
      </c>
      <c r="O5" s="79" t="s">
        <v>39</v>
      </c>
    </row>
    <row r="6" spans="2:15" ht="12.75">
      <c r="B6" s="71">
        <v>1</v>
      </c>
      <c r="C6" s="70" t="s">
        <v>34</v>
      </c>
      <c r="D6" s="70" t="s">
        <v>38</v>
      </c>
      <c r="E6" s="70">
        <v>56</v>
      </c>
      <c r="F6" s="77">
        <f>7321+672</f>
        <v>7993</v>
      </c>
      <c r="G6" s="69">
        <f>F6*641</f>
        <v>5123513</v>
      </c>
      <c r="H6" s="78">
        <v>10</v>
      </c>
      <c r="I6" s="69">
        <f>1299+120</f>
        <v>1419</v>
      </c>
      <c r="J6" s="69">
        <f>I6*716</f>
        <v>1016004</v>
      </c>
      <c r="K6" s="69">
        <v>1</v>
      </c>
      <c r="L6" s="69">
        <v>96144</v>
      </c>
      <c r="M6" s="69"/>
      <c r="N6" s="69">
        <v>0</v>
      </c>
      <c r="O6" s="68">
        <f>G6+J6+L6</f>
        <v>6235661</v>
      </c>
    </row>
    <row r="7" spans="2:15" ht="12.75">
      <c r="B7" s="71">
        <v>2</v>
      </c>
      <c r="C7" s="70" t="s">
        <v>34</v>
      </c>
      <c r="D7" s="70" t="s">
        <v>37</v>
      </c>
      <c r="E7" s="70">
        <v>118</v>
      </c>
      <c r="F7" s="77">
        <f>14375+1416</f>
        <v>15791</v>
      </c>
      <c r="G7" s="69">
        <f>F7*641</f>
        <v>10122031</v>
      </c>
      <c r="H7" s="69">
        <v>20</v>
      </c>
      <c r="I7" s="69">
        <f>2511+240</f>
        <v>2751</v>
      </c>
      <c r="J7" s="69">
        <f>I7*716</f>
        <v>1969716</v>
      </c>
      <c r="K7" s="69"/>
      <c r="L7" s="69">
        <v>0</v>
      </c>
      <c r="M7" s="69"/>
      <c r="N7" s="69">
        <v>0</v>
      </c>
      <c r="O7" s="68">
        <f>G7+J7+L7</f>
        <v>12091747</v>
      </c>
    </row>
    <row r="8" spans="2:15" ht="12.75">
      <c r="B8" s="71">
        <v>3</v>
      </c>
      <c r="C8" s="70" t="s">
        <v>34</v>
      </c>
      <c r="D8" s="70" t="s">
        <v>36</v>
      </c>
      <c r="E8" s="70">
        <v>21</v>
      </c>
      <c r="F8" s="77">
        <f>2816+252</f>
        <v>3068</v>
      </c>
      <c r="G8" s="69">
        <f>F8*641</f>
        <v>1966588</v>
      </c>
      <c r="H8" s="69"/>
      <c r="I8" s="69">
        <v>0</v>
      </c>
      <c r="J8" s="69">
        <v>0</v>
      </c>
      <c r="K8" s="69">
        <v>1</v>
      </c>
      <c r="L8" s="69">
        <f>10682.67+53413.33</f>
        <v>64096</v>
      </c>
      <c r="M8" s="69"/>
      <c r="N8" s="69">
        <v>0</v>
      </c>
      <c r="O8" s="68">
        <f>G8+J8+L8</f>
        <v>2030684</v>
      </c>
    </row>
    <row r="9" spans="2:15" ht="12.75">
      <c r="B9" s="71">
        <v>4</v>
      </c>
      <c r="C9" s="70" t="s">
        <v>34</v>
      </c>
      <c r="D9" s="70" t="s">
        <v>35</v>
      </c>
      <c r="E9" s="70">
        <v>32</v>
      </c>
      <c r="F9" s="77">
        <f>4273+384</f>
        <v>4657</v>
      </c>
      <c r="G9" s="69">
        <f>F9*641</f>
        <v>2985137</v>
      </c>
      <c r="H9" s="69"/>
      <c r="I9" s="69">
        <v>0</v>
      </c>
      <c r="J9" s="69">
        <v>0</v>
      </c>
      <c r="K9" s="69">
        <v>1</v>
      </c>
      <c r="L9" s="69">
        <f>10682.67+53413.33</f>
        <v>64096</v>
      </c>
      <c r="M9" s="69"/>
      <c r="N9" s="69">
        <v>0</v>
      </c>
      <c r="O9" s="68">
        <f>G9+J9+L9</f>
        <v>3049233</v>
      </c>
    </row>
    <row r="10" spans="2:15" ht="12.75">
      <c r="B10" s="71">
        <v>5</v>
      </c>
      <c r="C10" s="70" t="s">
        <v>34</v>
      </c>
      <c r="D10" s="70" t="s">
        <v>33</v>
      </c>
      <c r="E10" s="70">
        <v>27</v>
      </c>
      <c r="F10" s="77">
        <f>3315+324</f>
        <v>3639</v>
      </c>
      <c r="G10" s="69">
        <f>F10*641</f>
        <v>2332599</v>
      </c>
      <c r="H10" s="69"/>
      <c r="I10" s="69">
        <v>0</v>
      </c>
      <c r="J10" s="69">
        <v>0</v>
      </c>
      <c r="K10" s="69"/>
      <c r="L10" s="69">
        <v>0</v>
      </c>
      <c r="M10" s="69"/>
      <c r="N10" s="69">
        <v>0</v>
      </c>
      <c r="O10" s="68">
        <f>G10+J10+L10</f>
        <v>2332599</v>
      </c>
    </row>
    <row r="11" spans="2:15" ht="12.75">
      <c r="B11" s="71"/>
      <c r="C11" s="76" t="s">
        <v>32</v>
      </c>
      <c r="D11" s="76"/>
      <c r="E11" s="76">
        <f>SUM(E6:E10)</f>
        <v>254</v>
      </c>
      <c r="F11" s="75">
        <f>SUM(F6:F10)</f>
        <v>35148</v>
      </c>
      <c r="G11" s="74">
        <f>F11*641</f>
        <v>22529868</v>
      </c>
      <c r="H11" s="74">
        <f>SUM(H6:H10)</f>
        <v>30</v>
      </c>
      <c r="I11" s="74">
        <f>SUM(I6:I10)</f>
        <v>4170</v>
      </c>
      <c r="J11" s="74">
        <f>SUM(J6:J10)</f>
        <v>2985720</v>
      </c>
      <c r="K11" s="74">
        <v>4</v>
      </c>
      <c r="L11" s="74">
        <f>SUM(L6:L10)</f>
        <v>224336</v>
      </c>
      <c r="M11" s="74">
        <v>0</v>
      </c>
      <c r="N11" s="74">
        <v>0</v>
      </c>
      <c r="O11" s="73">
        <f>G11+J11+L11</f>
        <v>25739924</v>
      </c>
    </row>
    <row r="12" spans="2:15" ht="12.75">
      <c r="B12" s="71"/>
      <c r="C12" s="70"/>
      <c r="D12" s="70"/>
      <c r="E12" s="70"/>
      <c r="F12" s="72"/>
      <c r="G12" s="69"/>
      <c r="H12" s="69"/>
      <c r="I12" s="69"/>
      <c r="J12" s="69"/>
      <c r="K12" s="69"/>
      <c r="L12" s="69"/>
      <c r="M12" s="69"/>
      <c r="N12" s="69"/>
      <c r="O12" s="68"/>
    </row>
    <row r="13" spans="2:15" ht="12.75">
      <c r="B13" s="71"/>
      <c r="C13" s="70"/>
      <c r="D13" s="70"/>
      <c r="E13" s="70"/>
      <c r="F13" s="69"/>
      <c r="G13" s="69"/>
      <c r="H13" s="69"/>
      <c r="I13" s="69"/>
      <c r="J13" s="69"/>
      <c r="K13" s="69"/>
      <c r="L13" s="69"/>
      <c r="M13" s="69"/>
      <c r="N13" s="69"/>
      <c r="O13" s="68"/>
    </row>
    <row r="14" spans="2:15" ht="13.5" thickBot="1">
      <c r="B14" s="67"/>
      <c r="C14" s="66"/>
      <c r="D14" s="66"/>
      <c r="E14" s="66"/>
      <c r="F14" s="65"/>
      <c r="G14" s="65"/>
      <c r="H14" s="65"/>
      <c r="I14" s="65"/>
      <c r="J14" s="65"/>
      <c r="K14" s="65"/>
      <c r="L14" s="65"/>
      <c r="M14" s="65"/>
      <c r="N14" s="65"/>
      <c r="O14" s="6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C13">
      <selection activeCell="D35" sqref="D35"/>
    </sheetView>
  </sheetViews>
  <sheetFormatPr defaultColWidth="9.140625" defaultRowHeight="12.75"/>
  <cols>
    <col min="1" max="1" width="34.8515625" style="1" customWidth="1"/>
    <col min="2" max="2" width="15.7109375" style="1" customWidth="1"/>
    <col min="3" max="3" width="17.28125" style="1" customWidth="1"/>
    <col min="4" max="4" width="14.00390625" style="1" customWidth="1"/>
    <col min="5" max="15" width="13.7109375" style="1" customWidth="1"/>
    <col min="16" max="17" width="17.8515625" style="1" customWidth="1"/>
    <col min="18" max="19" width="17.28125" style="1" customWidth="1"/>
    <col min="20" max="16384" width="9.140625" style="1" customWidth="1"/>
  </cols>
  <sheetData>
    <row r="1" spans="18:19" ht="15">
      <c r="R1" s="2"/>
      <c r="S1" s="2"/>
    </row>
    <row r="2" spans="18:19" ht="15">
      <c r="R2" s="3"/>
      <c r="S2" s="3"/>
    </row>
    <row r="3" spans="18:19" ht="15">
      <c r="R3" s="3"/>
      <c r="S3" s="3"/>
    </row>
    <row r="4" spans="18:19" ht="15">
      <c r="R4" s="3"/>
      <c r="S4" s="3"/>
    </row>
    <row r="5" spans="18:19" ht="15">
      <c r="R5" s="3"/>
      <c r="S5" s="3"/>
    </row>
    <row r="6" spans="1:19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6"/>
    </row>
    <row r="7" spans="1:19" ht="15.75" thickBot="1">
      <c r="A7" s="5" t="s">
        <v>0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9"/>
      <c r="R7" s="10"/>
      <c r="S7" s="10"/>
    </row>
    <row r="8" spans="1:19" ht="32.25" customHeight="1" thickBot="1">
      <c r="A8" s="47" t="s">
        <v>1</v>
      </c>
      <c r="B8" s="50" t="s">
        <v>2</v>
      </c>
      <c r="C8" s="50"/>
      <c r="D8" s="50"/>
      <c r="E8" s="50"/>
      <c r="F8" s="50"/>
      <c r="G8" s="50"/>
      <c r="H8" s="50"/>
      <c r="I8" s="50"/>
      <c r="J8" s="51"/>
      <c r="K8" s="51"/>
      <c r="L8" s="51"/>
      <c r="M8" s="52"/>
      <c r="N8" s="53" t="s">
        <v>3</v>
      </c>
      <c r="O8" s="54"/>
      <c r="P8" s="54"/>
      <c r="Q8" s="54"/>
      <c r="R8" s="54"/>
      <c r="S8" s="55"/>
    </row>
    <row r="9" spans="1:19" ht="15.75" customHeight="1" thickBot="1">
      <c r="A9" s="48"/>
      <c r="B9" s="56" t="s">
        <v>4</v>
      </c>
      <c r="C9" s="45" t="s">
        <v>5</v>
      </c>
      <c r="D9" s="58" t="s">
        <v>6</v>
      </c>
      <c r="E9" s="60" t="s">
        <v>7</v>
      </c>
      <c r="F9" s="61"/>
      <c r="G9" s="52"/>
      <c r="H9" s="60" t="s">
        <v>8</v>
      </c>
      <c r="I9" s="62"/>
      <c r="J9" s="60" t="s">
        <v>9</v>
      </c>
      <c r="K9" s="61"/>
      <c r="L9" s="61"/>
      <c r="M9" s="62"/>
      <c r="N9" s="60" t="s">
        <v>6</v>
      </c>
      <c r="O9" s="51"/>
      <c r="P9" s="51"/>
      <c r="Q9" s="51"/>
      <c r="R9" s="52"/>
      <c r="S9" s="45" t="s">
        <v>10</v>
      </c>
    </row>
    <row r="10" spans="1:19" ht="97.5" customHeight="1" thickBot="1">
      <c r="A10" s="49"/>
      <c r="B10" s="57"/>
      <c r="C10" s="46"/>
      <c r="D10" s="59"/>
      <c r="E10" s="11" t="s">
        <v>11</v>
      </c>
      <c r="F10" s="11" t="s">
        <v>12</v>
      </c>
      <c r="G10" s="11" t="s">
        <v>13</v>
      </c>
      <c r="H10" s="11" t="s">
        <v>14</v>
      </c>
      <c r="I10" s="11" t="s">
        <v>15</v>
      </c>
      <c r="J10" s="12" t="s">
        <v>16</v>
      </c>
      <c r="K10" s="12" t="s">
        <v>17</v>
      </c>
      <c r="L10" s="12" t="s">
        <v>18</v>
      </c>
      <c r="M10" s="12" t="s">
        <v>19</v>
      </c>
      <c r="N10" s="12" t="s">
        <v>20</v>
      </c>
      <c r="O10" s="12" t="s">
        <v>21</v>
      </c>
      <c r="P10" s="13" t="s">
        <v>22</v>
      </c>
      <c r="Q10" s="13" t="s">
        <v>23</v>
      </c>
      <c r="R10" s="13" t="s">
        <v>24</v>
      </c>
      <c r="S10" s="46"/>
    </row>
    <row r="11" spans="1:19" ht="41.25" customHeight="1" thickBot="1">
      <c r="A11" s="14" t="s">
        <v>25</v>
      </c>
      <c r="B11" s="15">
        <f>700000+1850000+1500000+100000+900000</f>
        <v>5050000</v>
      </c>
      <c r="C11" s="16">
        <f>1300000+1800000+880880+1028630+350000+550000+700000</f>
        <v>6609510</v>
      </c>
      <c r="D11" s="17">
        <v>1000</v>
      </c>
      <c r="E11" s="17">
        <f>10000+9090+22000+117000+72660</f>
        <v>230750</v>
      </c>
      <c r="F11" s="18">
        <f>6000+6960+20000+17000+6820+155720</f>
        <v>212500</v>
      </c>
      <c r="G11" s="19">
        <f>10380-4330</f>
        <v>6050</v>
      </c>
      <c r="H11" s="17">
        <f>10000+14310+7770+5750</f>
        <v>37830</v>
      </c>
      <c r="I11" s="17">
        <f>800+1200</f>
        <v>2000</v>
      </c>
      <c r="J11" s="17">
        <f>20000+47000+6440+13000+13000</f>
        <v>99440</v>
      </c>
      <c r="K11" s="17">
        <f>43060+132370+50000+50000</f>
        <v>275430</v>
      </c>
      <c r="L11" s="17">
        <f>236190+140000+140000</f>
        <v>516190</v>
      </c>
      <c r="M11" s="17">
        <f>32000-32000</f>
        <v>0</v>
      </c>
      <c r="N11" s="17"/>
      <c r="O11" s="17"/>
      <c r="P11" s="20">
        <f>12000+22500+17830+4000+9240+11200+28620+13800</f>
        <v>119190</v>
      </c>
      <c r="Q11" s="20">
        <f>64000+108840+40000+56670+45500+37670+57870</f>
        <v>410550</v>
      </c>
      <c r="R11" s="20">
        <f>25070+23200+3290+8360</f>
        <v>59920</v>
      </c>
      <c r="S11" s="20">
        <f>130000+275000+191000+67440+90000</f>
        <v>753440</v>
      </c>
    </row>
    <row r="12" spans="1:19" ht="47.25" thickBot="1">
      <c r="A12" s="21" t="s">
        <v>26</v>
      </c>
      <c r="B12" s="22">
        <f>300000+550000+600000+100000</f>
        <v>1550000</v>
      </c>
      <c r="C12" s="23">
        <f>400000+850000+260000+400000+680460+400000+450000</f>
        <v>3440460</v>
      </c>
      <c r="D12" s="22">
        <f>500+1000</f>
        <v>1500</v>
      </c>
      <c r="E12" s="22"/>
      <c r="F12" s="22"/>
      <c r="G12" s="24"/>
      <c r="H12" s="22"/>
      <c r="I12" s="22"/>
      <c r="J12" s="22"/>
      <c r="K12" s="22"/>
      <c r="L12" s="22"/>
      <c r="M12" s="22"/>
      <c r="N12" s="22">
        <v>23740</v>
      </c>
      <c r="O12" s="22">
        <v>51850</v>
      </c>
      <c r="P12" s="25"/>
      <c r="Q12" s="25"/>
      <c r="R12" s="25"/>
      <c r="S12" s="25">
        <f>75000+225000+120340+60000+60000+67000</f>
        <v>607340</v>
      </c>
    </row>
    <row r="13" spans="1:19" ht="15.75" thickBot="1">
      <c r="A13" s="26" t="s">
        <v>27</v>
      </c>
      <c r="B13" s="22">
        <f>400000+500000+600000+100000+100000</f>
        <v>1700000</v>
      </c>
      <c r="C13" s="25">
        <f>500000+850000+400000+300000+400000+440700</f>
        <v>2890700</v>
      </c>
      <c r="D13" s="22">
        <v>500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5"/>
      <c r="Q13" s="25"/>
      <c r="R13" s="25"/>
      <c r="S13" s="25">
        <f>58000+193100+60000+40000+50000+56500</f>
        <v>457600</v>
      </c>
    </row>
    <row r="14" spans="1:19" ht="15.75" thickBot="1">
      <c r="A14" s="26" t="s">
        <v>28</v>
      </c>
      <c r="B14" s="15">
        <f>150000+550000+450000+300000-100000+150000</f>
        <v>1500000</v>
      </c>
      <c r="C14" s="16">
        <f>150000+550000+300000+400000+200000+324670+250000</f>
        <v>2174670</v>
      </c>
      <c r="D14" s="22"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5"/>
      <c r="Q14" s="25"/>
      <c r="R14" s="25"/>
      <c r="S14" s="25"/>
    </row>
    <row r="15" spans="1:19" ht="15">
      <c r="A15" s="27" t="s">
        <v>29</v>
      </c>
      <c r="B15" s="28">
        <f>SUM(B11:B14)</f>
        <v>9800000</v>
      </c>
      <c r="C15" s="29">
        <f>SUM(C11:C14)</f>
        <v>15115340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31"/>
      <c r="R15" s="31"/>
      <c r="S15" s="31"/>
    </row>
    <row r="16" spans="1:19" ht="15.75" thickBot="1">
      <c r="A16" s="27" t="s">
        <v>30</v>
      </c>
      <c r="B16" s="30">
        <v>22761190</v>
      </c>
      <c r="C16" s="31">
        <f>902000+917280+533190+500000+150000</f>
        <v>3002470</v>
      </c>
      <c r="D16" s="30">
        <v>44932180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31"/>
      <c r="R16" s="31"/>
      <c r="S16" s="31"/>
    </row>
    <row r="17" spans="1:19" ht="15.75" thickBot="1">
      <c r="A17" s="32" t="s">
        <v>31</v>
      </c>
      <c r="B17" s="33">
        <f>B11+B12+B13+B14+B16</f>
        <v>32561190</v>
      </c>
      <c r="C17" s="33">
        <f>C11+C12+C13+C14+C16</f>
        <v>18117810</v>
      </c>
      <c r="D17" s="34">
        <f>SUM(D11:D16)</f>
        <v>44935180</v>
      </c>
      <c r="E17" s="34">
        <f>SUM(E11:E16)</f>
        <v>230750</v>
      </c>
      <c r="F17" s="34">
        <f>SUM(F11:F16)</f>
        <v>212500</v>
      </c>
      <c r="G17" s="34">
        <f>G11</f>
        <v>6050</v>
      </c>
      <c r="H17" s="34">
        <f>SUM(H11:H16)</f>
        <v>37830</v>
      </c>
      <c r="I17" s="34">
        <f>SUM(I11:I16)</f>
        <v>2000</v>
      </c>
      <c r="J17" s="34">
        <f>SUM(J11:J16)</f>
        <v>99440</v>
      </c>
      <c r="K17" s="34">
        <f>K11</f>
        <v>275430</v>
      </c>
      <c r="L17" s="34">
        <f>L11</f>
        <v>516190</v>
      </c>
      <c r="M17" s="34">
        <f>SUM(M11:M16)</f>
        <v>0</v>
      </c>
      <c r="N17" s="34">
        <f>N12</f>
        <v>23740</v>
      </c>
      <c r="O17" s="34">
        <f>O12</f>
        <v>51850</v>
      </c>
      <c r="P17" s="34">
        <f>SUM(P11:P16)</f>
        <v>119190</v>
      </c>
      <c r="Q17" s="34">
        <f>Q11</f>
        <v>410550</v>
      </c>
      <c r="R17" s="34">
        <f>SUM(R11:R14)</f>
        <v>59920</v>
      </c>
      <c r="S17" s="34">
        <f>SUM(S11:S14)</f>
        <v>1818380</v>
      </c>
    </row>
    <row r="19" spans="1:17" ht="15">
      <c r="A19" s="35"/>
      <c r="B19" s="36"/>
      <c r="C19" s="37"/>
      <c r="D19" s="3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39"/>
    </row>
    <row r="20" spans="1:17" ht="15">
      <c r="A20" s="40"/>
      <c r="B20" s="4"/>
      <c r="C20" s="4"/>
      <c r="D20" s="4"/>
      <c r="P20" s="41"/>
      <c r="Q20" s="41"/>
    </row>
    <row r="21" spans="1:17" ht="15">
      <c r="A21" s="40"/>
      <c r="P21" s="41"/>
      <c r="Q21" s="41"/>
    </row>
    <row r="22" ht="15">
      <c r="A22" s="35"/>
    </row>
    <row r="23" spans="1:17" ht="15">
      <c r="A23" s="42"/>
      <c r="B23" s="43"/>
      <c r="C23" s="43"/>
      <c r="D23" s="43"/>
      <c r="P23" s="44"/>
      <c r="Q23" s="44"/>
    </row>
    <row r="24" ht="15">
      <c r="A24" s="42"/>
    </row>
    <row r="25" ht="15">
      <c r="A25" s="35"/>
    </row>
    <row r="26" ht="15">
      <c r="C26" s="4"/>
    </row>
  </sheetData>
  <sheetProtection/>
  <mergeCells count="11">
    <mergeCell ref="N9:R9"/>
    <mergeCell ref="S9:S10"/>
    <mergeCell ref="A8:A10"/>
    <mergeCell ref="B8:M8"/>
    <mergeCell ref="N8:S8"/>
    <mergeCell ref="B9:B10"/>
    <mergeCell ref="C9:C10"/>
    <mergeCell ref="D9:D10"/>
    <mergeCell ref="E9:G9"/>
    <mergeCell ref="H9:I9"/>
    <mergeCell ref="J9:M9"/>
  </mergeCells>
  <printOptions/>
  <pageMargins left="0.75" right="0.75" top="1" bottom="1" header="0.5" footer="0.5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serviciu</dc:creator>
  <cp:keywords/>
  <dc:description/>
  <cp:lastModifiedBy>serviciu</cp:lastModifiedBy>
  <dcterms:created xsi:type="dcterms:W3CDTF">2024-01-28T14:48:35Z</dcterms:created>
  <dcterms:modified xsi:type="dcterms:W3CDTF">2024-01-28T15:04:15Z</dcterms:modified>
  <cp:category/>
  <cp:version/>
  <cp:contentType/>
  <cp:contentStatus/>
</cp:coreProperties>
</file>