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1640" tabRatio="691" activeTab="0"/>
  </bookViews>
  <sheets>
    <sheet name="RADIOLOGIE 2014 (15)" sheetId="1" r:id="rId1"/>
    <sheet name="laboratoare 2014 (13)" sheetId="2" r:id="rId2"/>
    <sheet name="histo 2014(12)" sheetId="3" r:id="rId3"/>
  </sheets>
  <definedNames>
    <definedName name="_xlnm.Print_Area" localSheetId="2">'histo 2014(12)'!$A$1:$K$28</definedName>
    <definedName name="_xlnm.Print_Area" localSheetId="1">'laboratoare 2014 (13)'!$A$1:$M$41</definedName>
    <definedName name="_xlnm.Print_Area" localSheetId="0">'RADIOLOGIE 2014 (15)'!$A$1:$I$41</definedName>
  </definedNames>
  <calcPr fullCalcOnLoad="1"/>
</workbook>
</file>

<file path=xl/sharedStrings.xml><?xml version="1.0" encoding="utf-8"?>
<sst xmlns="http://schemas.openxmlformats.org/spreadsheetml/2006/main" count="134" uniqueCount="84">
  <si>
    <t>CASA DE ASIGURARI DE SANATATE SUCEAVA</t>
  </si>
  <si>
    <t>SE APROBA</t>
  </si>
  <si>
    <t>PRESEDINTE DIRECTOR GENERAL</t>
  </si>
  <si>
    <t>CRITERII PRIVIND SELECTIA FURNIZORILOR , REPARTIZAREA SUMELEOR</t>
  </si>
  <si>
    <t>SI DEFALCAREA NUMARULUI DE INVESTIGATII</t>
  </si>
  <si>
    <t>Nr.
crt.</t>
  </si>
  <si>
    <t>FURNIZOR SERVICII MEDICALE</t>
  </si>
  <si>
    <t>TOTAL
CONTRACT</t>
  </si>
  <si>
    <t>Valoare 
de contract total</t>
  </si>
  <si>
    <t>Nr. puncte</t>
  </si>
  <si>
    <t>Valoare punct</t>
  </si>
  <si>
    <t>Valoare 
de contract</t>
  </si>
  <si>
    <t>Valoare contract</t>
  </si>
  <si>
    <t>TOTAL</t>
  </si>
  <si>
    <t>Dir. Exec. al Directiei Relatii cu Furnizorii</t>
  </si>
  <si>
    <t xml:space="preserve">Ec. Anda Salagean </t>
  </si>
  <si>
    <t>Ec. Alexandru Cobuz</t>
  </si>
  <si>
    <t xml:space="preserve">Intocmit </t>
  </si>
  <si>
    <t xml:space="preserve">Ec. Mihaela Mihai </t>
  </si>
  <si>
    <t>Sef Serviciu</t>
  </si>
  <si>
    <t>Criteriul de calitate
50%</t>
  </si>
  <si>
    <t>DR. PASCAL ALEXANDRINA</t>
  </si>
  <si>
    <t>DR. BOTEZAN ANDREEA</t>
  </si>
  <si>
    <t>Ec. Anda Salagean</t>
  </si>
  <si>
    <t>CRITERII PRIVIND SELECTIA FRUNIZORILOR , REPARTIZAREA SUMELOR</t>
  </si>
  <si>
    <t>Criteriul de disponibilitate
10%</t>
  </si>
  <si>
    <t>SI DEFALCAREA NUMARULUI DE INVESTIGATII-ANATOMIE PATOLOGICA</t>
  </si>
  <si>
    <t>Dr.Adela Elena Baisanu</t>
  </si>
  <si>
    <t>Criteriul de evaluare resurse
90%</t>
  </si>
  <si>
    <t>RADIODIAGNOSTIC SI IMAGISTICA MEDICALA</t>
  </si>
  <si>
    <t>CMI PRICOP CONSTANTA SUCEAVA</t>
  </si>
  <si>
    <t>CMI OLARIU VIORICA SIRET</t>
  </si>
  <si>
    <t>CMI URSACHE CRISTINA V.DORNEI</t>
  </si>
  <si>
    <t>CMI PANCESCU LILIANA G.HUMORULUI</t>
  </si>
  <si>
    <t>CMI VITESCU DANIELA C-LUNG MOLD.</t>
  </si>
  <si>
    <t>CMI BONDOI LILIANA V.DORNEI</t>
  </si>
  <si>
    <t xml:space="preserve"> S.C.EXPLORA  GRUP SRL SUCEAVA(SPITAL)</t>
  </si>
  <si>
    <t xml:space="preserve"> S.C.EXPLORA  GRUP SRL SUCEAVA(SCHEIA)</t>
  </si>
  <si>
    <t xml:space="preserve"> S.C.BETHESDA SRL SUCEAVA</t>
  </si>
  <si>
    <t>Criteriul de evaluare resurse 
50%</t>
  </si>
  <si>
    <t>LABORATOARE ANALIZE MEDICALE</t>
  </si>
  <si>
    <t>1.</t>
  </si>
  <si>
    <t>S.C. BETHESDA SRL SUCEAVA</t>
  </si>
  <si>
    <t>2.</t>
  </si>
  <si>
    <t>S.C. BIOTEST SRL SUCEAVA</t>
  </si>
  <si>
    <t>3.</t>
  </si>
  <si>
    <t>S.C. HIPOCRAT SRL SUCEAVA</t>
  </si>
  <si>
    <t>4.</t>
  </si>
  <si>
    <t>S.C. ALPHA SERVICII MEDICALE SUCEAVA</t>
  </si>
  <si>
    <t>5.</t>
  </si>
  <si>
    <t>6.</t>
  </si>
  <si>
    <t>S.C. DORNA MEDICAL SRL V.DORNEI</t>
  </si>
  <si>
    <t>7.</t>
  </si>
  <si>
    <t>S.C. DORNA MEDICAL SRL SUCEAVA</t>
  </si>
  <si>
    <t>8.</t>
  </si>
  <si>
    <t>S.C. DOCTOR LUNGU SRL FALTICENI</t>
  </si>
  <si>
    <t>9.</t>
  </si>
  <si>
    <t>S.C.TRITEST SRL SUCEAVA</t>
  </si>
  <si>
    <t>10.</t>
  </si>
  <si>
    <t>S.C.CLINICA SANTE SUCEAVA</t>
  </si>
  <si>
    <t>Dr. Adela Elena Baisanu</t>
  </si>
  <si>
    <t>AN 2014</t>
  </si>
  <si>
    <t>01.07.2014-31.12.2014</t>
  </si>
  <si>
    <t>SERVICIUL RELATII CU FURNIZORII AMBULATORIU DE SPECIALITATE</t>
  </si>
  <si>
    <t>SPITAL CLINIC CF IASI</t>
  </si>
  <si>
    <t>SPITAL MUNICIPAL RADAUTI</t>
  </si>
  <si>
    <t>SPITAL MUNICIPAL C-LUNG MOLDOVRNESC</t>
  </si>
  <si>
    <t>SPITAL ORASENESC GURA HUMORULUI(ECHO)</t>
  </si>
  <si>
    <t>SC SORIENDE (DENTARA)</t>
  </si>
  <si>
    <t>SC OVIDENT(DENTARA)</t>
  </si>
  <si>
    <t>S.C.CENTRUL MEDICAL BUCOVINA  SUCEAVA</t>
  </si>
  <si>
    <t>S.C.CENTRUL SANAT. BUCOVINA  V.DORNEI</t>
  </si>
  <si>
    <t>11.</t>
  </si>
  <si>
    <t>SC SYNEVO ROMANIA SUCEAVA</t>
  </si>
  <si>
    <t>SC SYNEVO ROMANIA CLUNG MOLD</t>
  </si>
  <si>
    <t>SC SYNEVO ROMANIA RADAUTI</t>
  </si>
  <si>
    <t>SC ULTRATEST RADAUTI</t>
  </si>
  <si>
    <t>SPITAL MUNICIPAL FALTICENI</t>
  </si>
  <si>
    <t>15.</t>
  </si>
  <si>
    <t>14.</t>
  </si>
  <si>
    <t>13.</t>
  </si>
  <si>
    <t>12.</t>
  </si>
  <si>
    <t>ACREDITARE- 50%</t>
  </si>
  <si>
    <t>INTERCOMPARARE-50%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</si>
</sst>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00000000000"/>
    <numFmt numFmtId="165" formatCode="0.000"/>
    <numFmt numFmtId="166" formatCode="0.0000"/>
    <numFmt numFmtId="167" formatCode="0.0"/>
    <numFmt numFmtId="168" formatCode="#,##0.000"/>
    <numFmt numFmtId="169" formatCode="#,##0.0000"/>
    <numFmt numFmtId="170" formatCode="#,##0.0"/>
    <numFmt numFmtId="171" formatCode="#,##0.00000"/>
    <numFmt numFmtId="172" formatCode="#,##0.000000"/>
    <numFmt numFmtId="173" formatCode="0.00000"/>
    <numFmt numFmtId="174" formatCode="[$-418]d\ mmmm\ yyyy"/>
    <numFmt numFmtId="175" formatCode="#,##0.00_ ;\-#,##0.00\ "/>
    <numFmt numFmtId="176" formatCode="#,##0.00000000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49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8" fontId="4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2" xfId="49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left"/>
    </xf>
    <xf numFmtId="4" fontId="4" fillId="0" borderId="1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0" zoomScaleNormal="80" zoomScalePageLayoutView="0" workbookViewId="0" topLeftCell="A7">
      <selection activeCell="B9" sqref="B9"/>
    </sheetView>
  </sheetViews>
  <sheetFormatPr defaultColWidth="9.140625" defaultRowHeight="12.75"/>
  <cols>
    <col min="1" max="1" width="4.421875" style="1" customWidth="1"/>
    <col min="2" max="2" width="47.00390625" style="1" customWidth="1"/>
    <col min="3" max="3" width="13.7109375" style="1" customWidth="1"/>
    <col min="4" max="4" width="12.421875" style="1" customWidth="1"/>
    <col min="5" max="5" width="24.7109375" style="1" customWidth="1"/>
    <col min="6" max="6" width="12.00390625" style="1" customWidth="1"/>
    <col min="7" max="7" width="11.7109375" style="1" customWidth="1"/>
    <col min="8" max="8" width="13.140625" style="1" customWidth="1"/>
    <col min="9" max="9" width="16.8515625" style="0" customWidth="1"/>
    <col min="10" max="10" width="12.00390625" style="0" customWidth="1"/>
    <col min="11" max="11" width="11.8515625" style="0" customWidth="1"/>
    <col min="12" max="12" width="18.8515625" style="0" bestFit="1" customWidth="1"/>
  </cols>
  <sheetData>
    <row r="1" spans="1:8" ht="15">
      <c r="A1" s="1" t="s">
        <v>0</v>
      </c>
      <c r="H1" s="3" t="s">
        <v>1</v>
      </c>
    </row>
    <row r="2" spans="2:8" ht="15">
      <c r="B2" s="1" t="s">
        <v>63</v>
      </c>
      <c r="H2" s="3" t="s">
        <v>2</v>
      </c>
    </row>
    <row r="3" ht="15">
      <c r="H3" s="3" t="s">
        <v>27</v>
      </c>
    </row>
    <row r="5" ht="15">
      <c r="D5" s="3" t="s">
        <v>24</v>
      </c>
    </row>
    <row r="6" ht="15">
      <c r="D6" s="3" t="s">
        <v>4</v>
      </c>
    </row>
    <row r="7" spans="1:5" ht="15">
      <c r="A7" s="3"/>
      <c r="D7" s="3" t="s">
        <v>29</v>
      </c>
      <c r="E7" s="3"/>
    </row>
    <row r="8" spans="4:5" ht="15">
      <c r="D8" s="3" t="s">
        <v>61</v>
      </c>
      <c r="E8" s="3" t="s">
        <v>62</v>
      </c>
    </row>
    <row r="9" spans="5:6" ht="15">
      <c r="E9" s="3"/>
      <c r="F9" s="3"/>
    </row>
    <row r="11" spans="1:11" ht="42" customHeight="1">
      <c r="A11" s="87" t="s">
        <v>5</v>
      </c>
      <c r="B11" s="79" t="s">
        <v>6</v>
      </c>
      <c r="C11" s="76" t="s">
        <v>28</v>
      </c>
      <c r="D11" s="77"/>
      <c r="E11" s="78"/>
      <c r="F11" s="76" t="s">
        <v>25</v>
      </c>
      <c r="G11" s="77"/>
      <c r="H11" s="78"/>
      <c r="I11" s="73" t="s">
        <v>7</v>
      </c>
      <c r="J11" s="66"/>
      <c r="K11" s="68"/>
    </row>
    <row r="12" spans="1:11" ht="29.25" customHeight="1" thickBot="1">
      <c r="A12" s="88"/>
      <c r="B12" s="81"/>
      <c r="C12" s="33" t="s">
        <v>9</v>
      </c>
      <c r="D12" s="5" t="s">
        <v>10</v>
      </c>
      <c r="E12" s="5" t="s">
        <v>11</v>
      </c>
      <c r="F12" s="5" t="s">
        <v>9</v>
      </c>
      <c r="G12" s="5" t="s">
        <v>10</v>
      </c>
      <c r="H12" s="5" t="s">
        <v>11</v>
      </c>
      <c r="I12" s="75"/>
      <c r="J12" s="67"/>
      <c r="K12" s="69"/>
    </row>
    <row r="13" spans="1:12" ht="19.5" customHeight="1">
      <c r="A13" s="39">
        <v>1</v>
      </c>
      <c r="B13" s="62" t="s">
        <v>30</v>
      </c>
      <c r="C13" s="34">
        <v>277</v>
      </c>
      <c r="D13" s="35">
        <v>344.62115</v>
      </c>
      <c r="E13" s="10">
        <f aca="true" t="shared" si="0" ref="E13:E28">ROUND(C13*D13,0)</f>
        <v>95460</v>
      </c>
      <c r="F13" s="9"/>
      <c r="G13" s="16"/>
      <c r="H13" s="10">
        <f aca="true" t="shared" si="1" ref="H13:H28">ROUND(F13*G13,0)</f>
        <v>0</v>
      </c>
      <c r="I13" s="9">
        <f aca="true" t="shared" si="2" ref="I13:I28">E13+H13</f>
        <v>95460</v>
      </c>
      <c r="J13" s="29"/>
      <c r="K13" s="30"/>
      <c r="L13" s="20"/>
    </row>
    <row r="14" spans="1:12" ht="19.5" customHeight="1">
      <c r="A14" s="40">
        <v>2</v>
      </c>
      <c r="B14" s="63" t="s">
        <v>31</v>
      </c>
      <c r="C14" s="34">
        <v>88</v>
      </c>
      <c r="D14" s="35">
        <v>344.62115</v>
      </c>
      <c r="E14" s="10">
        <f t="shared" si="0"/>
        <v>30327</v>
      </c>
      <c r="F14" s="9"/>
      <c r="G14" s="16"/>
      <c r="H14" s="10">
        <f t="shared" si="1"/>
        <v>0</v>
      </c>
      <c r="I14" s="9">
        <f t="shared" si="2"/>
        <v>30327</v>
      </c>
      <c r="J14" s="29"/>
      <c r="K14" s="30"/>
      <c r="L14" s="20"/>
    </row>
    <row r="15" spans="1:12" ht="19.5" customHeight="1">
      <c r="A15" s="41">
        <v>3</v>
      </c>
      <c r="B15" s="63" t="s">
        <v>32</v>
      </c>
      <c r="C15" s="34">
        <v>116.5</v>
      </c>
      <c r="D15" s="35">
        <v>344.62115</v>
      </c>
      <c r="E15" s="10">
        <f t="shared" si="0"/>
        <v>40148</v>
      </c>
      <c r="F15" s="9"/>
      <c r="G15" s="16"/>
      <c r="H15" s="10">
        <f t="shared" si="1"/>
        <v>0</v>
      </c>
      <c r="I15" s="9">
        <f t="shared" si="2"/>
        <v>40148</v>
      </c>
      <c r="J15" s="29"/>
      <c r="K15" s="30"/>
      <c r="L15" s="20"/>
    </row>
    <row r="16" spans="1:12" ht="19.5" customHeight="1">
      <c r="A16" s="41">
        <v>4</v>
      </c>
      <c r="B16" s="63" t="s">
        <v>33</v>
      </c>
      <c r="C16" s="36">
        <v>207.5</v>
      </c>
      <c r="D16" s="35">
        <v>344.62115</v>
      </c>
      <c r="E16" s="10">
        <f t="shared" si="0"/>
        <v>71509</v>
      </c>
      <c r="F16" s="9"/>
      <c r="G16" s="16"/>
      <c r="H16" s="10">
        <f t="shared" si="1"/>
        <v>0</v>
      </c>
      <c r="I16" s="9">
        <f t="shared" si="2"/>
        <v>71509</v>
      </c>
      <c r="J16" s="29"/>
      <c r="K16" s="30"/>
      <c r="L16" s="20"/>
    </row>
    <row r="17" spans="1:12" ht="19.5" customHeight="1">
      <c r="A17" s="41">
        <v>5</v>
      </c>
      <c r="B17" s="63" t="s">
        <v>34</v>
      </c>
      <c r="C17" s="37">
        <v>169.5</v>
      </c>
      <c r="D17" s="35">
        <v>344.62115</v>
      </c>
      <c r="E17" s="10">
        <f t="shared" si="0"/>
        <v>58413</v>
      </c>
      <c r="F17" s="9"/>
      <c r="G17" s="16"/>
      <c r="H17" s="10">
        <f t="shared" si="1"/>
        <v>0</v>
      </c>
      <c r="I17" s="9">
        <f t="shared" si="2"/>
        <v>58413</v>
      </c>
      <c r="J17" s="29"/>
      <c r="K17" s="30"/>
      <c r="L17" s="20"/>
    </row>
    <row r="18" spans="1:12" ht="19.5" customHeight="1">
      <c r="A18" s="40">
        <v>6</v>
      </c>
      <c r="B18" s="63" t="s">
        <v>35</v>
      </c>
      <c r="C18" s="34">
        <v>56.75</v>
      </c>
      <c r="D18" s="35">
        <v>344.62115</v>
      </c>
      <c r="E18" s="10">
        <f t="shared" si="0"/>
        <v>19557</v>
      </c>
      <c r="F18" s="9"/>
      <c r="G18" s="16"/>
      <c r="H18" s="10">
        <f t="shared" si="1"/>
        <v>0</v>
      </c>
      <c r="I18" s="9">
        <f t="shared" si="2"/>
        <v>19557</v>
      </c>
      <c r="J18" s="29"/>
      <c r="K18" s="30"/>
      <c r="L18" s="20"/>
    </row>
    <row r="19" spans="1:12" ht="19.5" customHeight="1">
      <c r="A19" s="41">
        <v>7</v>
      </c>
      <c r="B19" s="64" t="s">
        <v>36</v>
      </c>
      <c r="C19" s="34">
        <v>565.66</v>
      </c>
      <c r="D19" s="35">
        <v>344.62115</v>
      </c>
      <c r="E19" s="10">
        <f t="shared" si="0"/>
        <v>194938</v>
      </c>
      <c r="F19" s="9"/>
      <c r="G19" s="16"/>
      <c r="H19" s="10">
        <f t="shared" si="1"/>
        <v>0</v>
      </c>
      <c r="I19" s="9">
        <f t="shared" si="2"/>
        <v>194938</v>
      </c>
      <c r="J19" s="29"/>
      <c r="K19" s="30"/>
      <c r="L19" s="20"/>
    </row>
    <row r="20" spans="1:12" ht="19.5" customHeight="1">
      <c r="A20" s="40">
        <v>8</v>
      </c>
      <c r="B20" s="64" t="s">
        <v>37</v>
      </c>
      <c r="C20" s="36">
        <v>545.47</v>
      </c>
      <c r="D20" s="35">
        <v>344.62115</v>
      </c>
      <c r="E20" s="10">
        <f t="shared" si="0"/>
        <v>187980</v>
      </c>
      <c r="F20" s="34">
        <v>30</v>
      </c>
      <c r="G20" s="16">
        <v>2889.425</v>
      </c>
      <c r="H20" s="10">
        <f>ROUND(F20*G20,0)-0.25</f>
        <v>86682.75</v>
      </c>
      <c r="I20" s="9">
        <f t="shared" si="2"/>
        <v>274662.75</v>
      </c>
      <c r="J20" s="29"/>
      <c r="K20" s="30"/>
      <c r="L20" s="20"/>
    </row>
    <row r="21" spans="1:12" ht="19.5" customHeight="1">
      <c r="A21" s="40">
        <v>9</v>
      </c>
      <c r="B21" s="63" t="s">
        <v>38</v>
      </c>
      <c r="C21" s="34">
        <v>574</v>
      </c>
      <c r="D21" s="35">
        <v>344.62115</v>
      </c>
      <c r="E21" s="10">
        <f t="shared" si="0"/>
        <v>197813</v>
      </c>
      <c r="F21" s="34"/>
      <c r="G21" s="16"/>
      <c r="H21" s="10">
        <f t="shared" si="1"/>
        <v>0</v>
      </c>
      <c r="I21" s="9">
        <f t="shared" si="2"/>
        <v>197813</v>
      </c>
      <c r="J21" s="29"/>
      <c r="K21" s="30"/>
      <c r="L21" s="20"/>
    </row>
    <row r="22" spans="1:12" ht="19.5" customHeight="1">
      <c r="A22" s="40">
        <v>10</v>
      </c>
      <c r="B22" s="51" t="s">
        <v>70</v>
      </c>
      <c r="C22" s="38">
        <v>981.67</v>
      </c>
      <c r="D22" s="35">
        <v>344.62115</v>
      </c>
      <c r="E22" s="10">
        <f>ROUND(C22*D22,0)+0.5</f>
        <v>338304.5</v>
      </c>
      <c r="F22" s="34">
        <v>30</v>
      </c>
      <c r="G22" s="16">
        <v>2889.425</v>
      </c>
      <c r="H22" s="10">
        <f>ROUND(F22*G22,0)-0.25</f>
        <v>86682.75</v>
      </c>
      <c r="I22" s="9">
        <f t="shared" si="2"/>
        <v>424987.25</v>
      </c>
      <c r="J22" s="29"/>
      <c r="K22" s="30"/>
      <c r="L22" s="20"/>
    </row>
    <row r="23" spans="1:12" ht="19.5" customHeight="1">
      <c r="A23" s="40">
        <v>11</v>
      </c>
      <c r="B23" s="51" t="s">
        <v>64</v>
      </c>
      <c r="C23" s="38">
        <v>135</v>
      </c>
      <c r="D23" s="35">
        <v>344.62115</v>
      </c>
      <c r="E23" s="10">
        <f t="shared" si="0"/>
        <v>46524</v>
      </c>
      <c r="F23" s="34"/>
      <c r="G23" s="16"/>
      <c r="H23" s="10">
        <f t="shared" si="1"/>
        <v>0</v>
      </c>
      <c r="I23" s="9">
        <f t="shared" si="2"/>
        <v>46524</v>
      </c>
      <c r="J23" s="29"/>
      <c r="K23" s="30"/>
      <c r="L23" s="20"/>
    </row>
    <row r="24" spans="1:12" ht="19.5" customHeight="1">
      <c r="A24" s="40">
        <v>12</v>
      </c>
      <c r="B24" s="51" t="s">
        <v>65</v>
      </c>
      <c r="C24" s="38">
        <v>233</v>
      </c>
      <c r="D24" s="35">
        <v>344.62115</v>
      </c>
      <c r="E24" s="10">
        <f t="shared" si="0"/>
        <v>80297</v>
      </c>
      <c r="F24" s="34"/>
      <c r="G24" s="16"/>
      <c r="H24" s="10">
        <f t="shared" si="1"/>
        <v>0</v>
      </c>
      <c r="I24" s="9">
        <f t="shared" si="2"/>
        <v>80297</v>
      </c>
      <c r="J24" s="29"/>
      <c r="K24" s="30"/>
      <c r="L24" s="20"/>
    </row>
    <row r="25" spans="1:12" ht="19.5" customHeight="1">
      <c r="A25" s="40">
        <v>13</v>
      </c>
      <c r="B25" s="51" t="s">
        <v>66</v>
      </c>
      <c r="C25" s="38">
        <v>307.5</v>
      </c>
      <c r="D25" s="35">
        <v>344.62115</v>
      </c>
      <c r="E25" s="10">
        <f t="shared" si="0"/>
        <v>105971</v>
      </c>
      <c r="F25" s="34"/>
      <c r="G25" s="16"/>
      <c r="H25" s="10">
        <f t="shared" si="1"/>
        <v>0</v>
      </c>
      <c r="I25" s="9">
        <f t="shared" si="2"/>
        <v>105971</v>
      </c>
      <c r="J25" s="29"/>
      <c r="K25" s="30"/>
      <c r="L25" s="20"/>
    </row>
    <row r="26" spans="1:12" ht="19.5" customHeight="1">
      <c r="A26" s="40">
        <v>14</v>
      </c>
      <c r="B26" s="51" t="s">
        <v>67</v>
      </c>
      <c r="C26" s="38">
        <v>67</v>
      </c>
      <c r="D26" s="35">
        <v>344.62115</v>
      </c>
      <c r="E26" s="10">
        <f t="shared" si="0"/>
        <v>23090</v>
      </c>
      <c r="F26" s="34"/>
      <c r="G26" s="16"/>
      <c r="H26" s="10">
        <f t="shared" si="1"/>
        <v>0</v>
      </c>
      <c r="I26" s="9">
        <f t="shared" si="2"/>
        <v>23090</v>
      </c>
      <c r="J26" s="29"/>
      <c r="K26" s="30"/>
      <c r="L26" s="20"/>
    </row>
    <row r="27" spans="1:12" ht="19.5" customHeight="1">
      <c r="A27" s="40">
        <v>15</v>
      </c>
      <c r="B27" s="51" t="s">
        <v>68</v>
      </c>
      <c r="C27" s="38">
        <v>64</v>
      </c>
      <c r="D27" s="35">
        <v>344.62115</v>
      </c>
      <c r="E27" s="10">
        <f t="shared" si="0"/>
        <v>22056</v>
      </c>
      <c r="F27" s="34"/>
      <c r="G27" s="16"/>
      <c r="H27" s="10">
        <f t="shared" si="1"/>
        <v>0</v>
      </c>
      <c r="I27" s="9">
        <f t="shared" si="2"/>
        <v>22056</v>
      </c>
      <c r="J27" s="29"/>
      <c r="K27" s="30"/>
      <c r="L27" s="20"/>
    </row>
    <row r="28" spans="1:12" ht="19.5" customHeight="1">
      <c r="A28" s="40">
        <v>16</v>
      </c>
      <c r="B28" s="51" t="s">
        <v>69</v>
      </c>
      <c r="C28" s="38">
        <v>139</v>
      </c>
      <c r="D28" s="35">
        <v>344.62115</v>
      </c>
      <c r="E28" s="10">
        <f t="shared" si="0"/>
        <v>47902</v>
      </c>
      <c r="F28" s="34"/>
      <c r="G28" s="16"/>
      <c r="H28" s="10">
        <f t="shared" si="1"/>
        <v>0</v>
      </c>
      <c r="I28" s="9">
        <f t="shared" si="2"/>
        <v>47902</v>
      </c>
      <c r="J28" s="29"/>
      <c r="K28" s="30"/>
      <c r="L28" s="20"/>
    </row>
    <row r="29" spans="1:11" ht="19.5" customHeight="1" thickBot="1">
      <c r="A29" s="61"/>
      <c r="B29" s="25" t="s">
        <v>13</v>
      </c>
      <c r="C29" s="9">
        <f>SUM(C13:C28)</f>
        <v>4527.55</v>
      </c>
      <c r="D29" s="9"/>
      <c r="E29" s="9">
        <f>SUM(E13:E28)</f>
        <v>1560289.5</v>
      </c>
      <c r="F29" s="9">
        <f>SUM(F13:F28)</f>
        <v>60</v>
      </c>
      <c r="G29" s="11"/>
      <c r="H29" s="9">
        <f>SUM(H13:H28)</f>
        <v>173365.5</v>
      </c>
      <c r="I29" s="9">
        <f>SUM(I13:I28)</f>
        <v>1733655</v>
      </c>
      <c r="J29" s="29"/>
      <c r="K29" s="30"/>
    </row>
    <row r="30" ht="15">
      <c r="B30" s="2"/>
    </row>
    <row r="31" ht="15">
      <c r="B31" s="2"/>
    </row>
    <row r="32" ht="15">
      <c r="B32" s="2"/>
    </row>
    <row r="34" spans="2:8" s="1" customFormat="1" ht="15">
      <c r="B34" s="3" t="s">
        <v>14</v>
      </c>
      <c r="H34" s="3" t="s">
        <v>19</v>
      </c>
    </row>
    <row r="35" spans="2:8" s="1" customFormat="1" ht="15">
      <c r="B35" s="3" t="s">
        <v>23</v>
      </c>
      <c r="H35" s="3" t="s">
        <v>16</v>
      </c>
    </row>
    <row r="36" s="1" customFormat="1" ht="15"/>
    <row r="37" s="1" customFormat="1" ht="15">
      <c r="H37" s="3" t="s">
        <v>17</v>
      </c>
    </row>
    <row r="38" spans="4:8" s="1" customFormat="1" ht="15">
      <c r="D38" s="3"/>
      <c r="H38" s="3" t="s">
        <v>18</v>
      </c>
    </row>
    <row r="39" s="1" customFormat="1" ht="15">
      <c r="D39" s="3"/>
    </row>
    <row r="40" spans="4:11" ht="15">
      <c r="D40" s="3"/>
      <c r="G40" s="26"/>
      <c r="H40"/>
      <c r="I40" s="21">
        <v>41817</v>
      </c>
      <c r="J40" s="21"/>
      <c r="K40" s="21"/>
    </row>
    <row r="41" spans="4:8" ht="15">
      <c r="D41" s="3"/>
      <c r="G41" s="21"/>
      <c r="H41"/>
    </row>
    <row r="42" spans="4:11" ht="15">
      <c r="D42" s="3"/>
      <c r="G42" s="3"/>
      <c r="I42" s="27"/>
      <c r="J42" s="27"/>
      <c r="K42" s="27"/>
    </row>
    <row r="43" spans="4:7" ht="15">
      <c r="D43" s="3"/>
      <c r="G43" s="3"/>
    </row>
    <row r="44" spans="4:11" ht="15">
      <c r="D44" s="3"/>
      <c r="G44" s="3"/>
      <c r="I44" s="26"/>
      <c r="J44" s="26"/>
      <c r="K44" s="26"/>
    </row>
    <row r="45" spans="9:11" ht="15">
      <c r="I45" s="21"/>
      <c r="J45" s="21"/>
      <c r="K45" s="21"/>
    </row>
    <row r="46" ht="15">
      <c r="E46" s="1">
        <f>E48/C29</f>
        <v>17.512120241631788</v>
      </c>
    </row>
    <row r="48" ht="15">
      <c r="E48" s="3">
        <v>79287</v>
      </c>
    </row>
    <row r="51" spans="3:9" ht="15">
      <c r="C51" s="15">
        <v>0.7</v>
      </c>
      <c r="E51" s="1">
        <f>I51*C51</f>
        <v>684431.559</v>
      </c>
      <c r="F51" s="15">
        <v>0.45</v>
      </c>
      <c r="H51" s="1">
        <f>I51*F51</f>
        <v>439991.7165</v>
      </c>
      <c r="I51">
        <v>977759.37</v>
      </c>
    </row>
    <row r="52" ht="15">
      <c r="E52" s="1">
        <v>184072</v>
      </c>
    </row>
    <row r="53" ht="15">
      <c r="E53" s="1">
        <f>E51+E52</f>
        <v>868503.559</v>
      </c>
    </row>
    <row r="55" ht="15">
      <c r="E55" s="1">
        <f>E56/C29</f>
        <v>69.1921679495533</v>
      </c>
    </row>
    <row r="56" spans="5:9" ht="15">
      <c r="E56" s="1">
        <f>I56*C51</f>
        <v>313271</v>
      </c>
      <c r="I56">
        <v>447530</v>
      </c>
    </row>
    <row r="58" ht="15">
      <c r="E58" s="22">
        <v>481463</v>
      </c>
    </row>
    <row r="59" ht="15">
      <c r="E59" s="1">
        <f>E58/C29</f>
        <v>106.34073615973318</v>
      </c>
    </row>
    <row r="61" spans="5:9" ht="15">
      <c r="E61" s="22">
        <v>427491.35</v>
      </c>
      <c r="I61">
        <v>512997.83</v>
      </c>
    </row>
    <row r="62" ht="15">
      <c r="E62" s="1">
        <f>E61/C29</f>
        <v>94.42001744873055</v>
      </c>
    </row>
    <row r="72" ht="15">
      <c r="E72" s="19">
        <f>30480/127</f>
        <v>240</v>
      </c>
    </row>
  </sheetData>
  <sheetProtection/>
  <mergeCells count="7">
    <mergeCell ref="K11:K12"/>
    <mergeCell ref="I11:I12"/>
    <mergeCell ref="B11:B12"/>
    <mergeCell ref="A11:A12"/>
    <mergeCell ref="C11:E11"/>
    <mergeCell ref="F11:H11"/>
    <mergeCell ref="J11:J12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landscape" paperSize="9" scale="75" r:id="rId1"/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1">
      <pane xSplit="2" ySplit="12" topLeftCell="D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3" sqref="B33"/>
    </sheetView>
  </sheetViews>
  <sheetFormatPr defaultColWidth="9.140625" defaultRowHeight="12.75"/>
  <cols>
    <col min="1" max="1" width="4.421875" style="1" customWidth="1"/>
    <col min="2" max="2" width="40.421875" style="1" customWidth="1"/>
    <col min="3" max="3" width="12.00390625" style="1" customWidth="1"/>
    <col min="4" max="4" width="9.28125" style="1" customWidth="1"/>
    <col min="5" max="5" width="14.00390625" style="1" customWidth="1"/>
    <col min="6" max="6" width="10.7109375" style="1" customWidth="1"/>
    <col min="7" max="7" width="10.28125" style="1" customWidth="1"/>
    <col min="8" max="8" width="14.00390625" style="1" customWidth="1"/>
    <col min="9" max="9" width="10.00390625" style="1" customWidth="1"/>
    <col min="10" max="10" width="11.28125" style="1" customWidth="1"/>
    <col min="11" max="11" width="13.421875" style="1" customWidth="1"/>
    <col min="12" max="12" width="13.7109375" style="1" customWidth="1"/>
    <col min="13" max="13" width="14.7109375" style="1" customWidth="1"/>
    <col min="14" max="14" width="13.421875" style="1" customWidth="1"/>
    <col min="15" max="15" width="13.28125" style="1" customWidth="1"/>
    <col min="16" max="16384" width="9.140625" style="1" customWidth="1"/>
  </cols>
  <sheetData>
    <row r="1" spans="1:12" ht="15">
      <c r="A1" s="1" t="s">
        <v>0</v>
      </c>
      <c r="L1" s="3" t="s">
        <v>1</v>
      </c>
    </row>
    <row r="2" spans="2:12" ht="15">
      <c r="B2" s="1" t="s">
        <v>63</v>
      </c>
      <c r="L2" s="3" t="s">
        <v>2</v>
      </c>
    </row>
    <row r="3" ht="15">
      <c r="L3" s="3" t="s">
        <v>60</v>
      </c>
    </row>
    <row r="5" spans="3:5" ht="15">
      <c r="C5" s="2"/>
      <c r="E5" s="3" t="s">
        <v>3</v>
      </c>
    </row>
    <row r="6" spans="3:5" ht="15">
      <c r="C6" s="4"/>
      <c r="E6" s="3" t="s">
        <v>4</v>
      </c>
    </row>
    <row r="7" spans="3:6" ht="15">
      <c r="C7" s="4"/>
      <c r="E7" s="3" t="s">
        <v>61</v>
      </c>
      <c r="F7" s="1" t="s">
        <v>62</v>
      </c>
    </row>
    <row r="8" spans="3:6" ht="15">
      <c r="C8" s="1" t="s">
        <v>40</v>
      </c>
      <c r="F8" s="3"/>
    </row>
    <row r="10" spans="1:15" ht="47.25" customHeight="1">
      <c r="A10" s="70" t="s">
        <v>5</v>
      </c>
      <c r="B10" s="79" t="s">
        <v>6</v>
      </c>
      <c r="C10" s="65" t="s">
        <v>39</v>
      </c>
      <c r="D10" s="82"/>
      <c r="E10" s="83"/>
      <c r="F10" s="76" t="s">
        <v>20</v>
      </c>
      <c r="G10" s="77"/>
      <c r="H10" s="77"/>
      <c r="I10" s="77"/>
      <c r="J10" s="77"/>
      <c r="K10" s="77"/>
      <c r="L10" s="78"/>
      <c r="M10" s="73" t="s">
        <v>7</v>
      </c>
      <c r="N10" s="67"/>
      <c r="O10" s="69"/>
    </row>
    <row r="11" spans="1:15" ht="15">
      <c r="A11" s="71"/>
      <c r="B11" s="80"/>
      <c r="C11" s="84"/>
      <c r="D11" s="85"/>
      <c r="E11" s="86"/>
      <c r="F11" s="76" t="s">
        <v>82</v>
      </c>
      <c r="G11" s="77"/>
      <c r="H11" s="78"/>
      <c r="I11" s="76" t="s">
        <v>83</v>
      </c>
      <c r="J11" s="77"/>
      <c r="K11" s="78"/>
      <c r="L11" s="73" t="s">
        <v>8</v>
      </c>
      <c r="M11" s="74"/>
      <c r="N11" s="67"/>
      <c r="O11" s="69"/>
    </row>
    <row r="12" spans="1:15" ht="35.25" customHeight="1" thickBot="1">
      <c r="A12" s="71"/>
      <c r="B12" s="81"/>
      <c r="C12" s="5" t="s">
        <v>9</v>
      </c>
      <c r="D12" s="5" t="s">
        <v>10</v>
      </c>
      <c r="E12" s="5" t="s">
        <v>11</v>
      </c>
      <c r="F12" s="5" t="s">
        <v>9</v>
      </c>
      <c r="G12" s="5" t="s">
        <v>10</v>
      </c>
      <c r="H12" s="5" t="s">
        <v>12</v>
      </c>
      <c r="I12" s="5" t="s">
        <v>9</v>
      </c>
      <c r="J12" s="5" t="s">
        <v>10</v>
      </c>
      <c r="K12" s="5" t="s">
        <v>12</v>
      </c>
      <c r="L12" s="74"/>
      <c r="M12" s="75"/>
      <c r="N12" s="67"/>
      <c r="O12" s="69"/>
    </row>
    <row r="13" spans="1:15" ht="19.5" customHeight="1">
      <c r="A13" s="39" t="s">
        <v>41</v>
      </c>
      <c r="B13" s="58" t="s">
        <v>42</v>
      </c>
      <c r="C13" s="42">
        <v>721.2</v>
      </c>
      <c r="D13" s="17">
        <v>75.96</v>
      </c>
      <c r="E13" s="10">
        <f aca="true" t="shared" si="0" ref="E13:E26">ROUND(C13*D13,0)</f>
        <v>54782</v>
      </c>
      <c r="F13" s="45">
        <v>148</v>
      </c>
      <c r="G13" s="16">
        <v>223.11</v>
      </c>
      <c r="H13" s="10">
        <f aca="true" t="shared" si="1" ref="H13:H26">ROUND(F13*G13,0)</f>
        <v>33020</v>
      </c>
      <c r="I13" s="45">
        <v>600</v>
      </c>
      <c r="J13" s="16">
        <v>56.406</v>
      </c>
      <c r="K13" s="28">
        <f aca="true" t="shared" si="2" ref="K13:K26">ROUND(I13*J13,0)</f>
        <v>33844</v>
      </c>
      <c r="L13" s="9">
        <f aca="true" t="shared" si="3" ref="L13:L27">H13+K13</f>
        <v>66864</v>
      </c>
      <c r="M13" s="12">
        <f aca="true" t="shared" si="4" ref="M13:M27">E13+L13</f>
        <v>121646</v>
      </c>
      <c r="N13" s="29"/>
      <c r="O13" s="30"/>
    </row>
    <row r="14" spans="1:15" ht="19.5" customHeight="1">
      <c r="A14" s="40" t="s">
        <v>43</v>
      </c>
      <c r="B14" s="59" t="s">
        <v>44</v>
      </c>
      <c r="C14" s="43">
        <v>1663.68</v>
      </c>
      <c r="D14" s="17">
        <v>75.96</v>
      </c>
      <c r="E14" s="10">
        <f t="shared" si="0"/>
        <v>126373</v>
      </c>
      <c r="F14" s="46">
        <v>150</v>
      </c>
      <c r="G14" s="16">
        <v>223.11</v>
      </c>
      <c r="H14" s="10">
        <f t="shared" si="1"/>
        <v>33467</v>
      </c>
      <c r="I14" s="46">
        <v>1044</v>
      </c>
      <c r="J14" s="16">
        <v>56.406</v>
      </c>
      <c r="K14" s="28">
        <f t="shared" si="2"/>
        <v>58888</v>
      </c>
      <c r="L14" s="9">
        <f t="shared" si="3"/>
        <v>92355</v>
      </c>
      <c r="M14" s="12">
        <f t="shared" si="4"/>
        <v>218728</v>
      </c>
      <c r="N14" s="29"/>
      <c r="O14" s="30"/>
    </row>
    <row r="15" spans="1:15" ht="19.5" customHeight="1" thickBot="1">
      <c r="A15" s="41" t="s">
        <v>45</v>
      </c>
      <c r="B15" s="59" t="s">
        <v>46</v>
      </c>
      <c r="C15" s="44">
        <v>468.9</v>
      </c>
      <c r="D15" s="17">
        <v>75.96</v>
      </c>
      <c r="E15" s="10">
        <f t="shared" si="0"/>
        <v>35618</v>
      </c>
      <c r="F15" s="48">
        <v>108</v>
      </c>
      <c r="G15" s="16">
        <v>223.11</v>
      </c>
      <c r="H15" s="10">
        <f t="shared" si="1"/>
        <v>24096</v>
      </c>
      <c r="I15" s="48">
        <v>252</v>
      </c>
      <c r="J15" s="16">
        <v>56.406</v>
      </c>
      <c r="K15" s="28">
        <f t="shared" si="2"/>
        <v>14214</v>
      </c>
      <c r="L15" s="9">
        <f t="shared" si="3"/>
        <v>38310</v>
      </c>
      <c r="M15" s="12">
        <f t="shared" si="4"/>
        <v>73928</v>
      </c>
      <c r="N15" s="29"/>
      <c r="O15" s="30"/>
    </row>
    <row r="16" spans="1:15" ht="19.5" customHeight="1">
      <c r="A16" s="41" t="s">
        <v>47</v>
      </c>
      <c r="B16" s="60" t="s">
        <v>48</v>
      </c>
      <c r="C16" s="55">
        <v>1089.6</v>
      </c>
      <c r="D16" s="17">
        <v>75.96</v>
      </c>
      <c r="E16" s="28">
        <f t="shared" si="0"/>
        <v>82766</v>
      </c>
      <c r="F16" s="55">
        <v>92</v>
      </c>
      <c r="G16" s="16">
        <v>223.11</v>
      </c>
      <c r="H16" s="28">
        <f t="shared" si="1"/>
        <v>20526</v>
      </c>
      <c r="I16" s="55">
        <v>352</v>
      </c>
      <c r="J16" s="16">
        <v>56.406</v>
      </c>
      <c r="K16" s="28">
        <f t="shared" si="2"/>
        <v>19855</v>
      </c>
      <c r="L16" s="9">
        <f t="shared" si="3"/>
        <v>40381</v>
      </c>
      <c r="M16" s="12">
        <f t="shared" si="4"/>
        <v>123147</v>
      </c>
      <c r="N16" s="29"/>
      <c r="O16" s="30"/>
    </row>
    <row r="17" spans="1:15" ht="19.5" customHeight="1">
      <c r="A17" s="41" t="s">
        <v>49</v>
      </c>
      <c r="B17" s="52" t="s">
        <v>71</v>
      </c>
      <c r="C17" s="48">
        <v>348.7</v>
      </c>
      <c r="D17" s="17">
        <v>75.96</v>
      </c>
      <c r="E17" s="28">
        <f t="shared" si="0"/>
        <v>26487</v>
      </c>
      <c r="F17" s="48">
        <v>139</v>
      </c>
      <c r="G17" s="16">
        <v>223.11</v>
      </c>
      <c r="H17" s="28">
        <f t="shared" si="1"/>
        <v>31012</v>
      </c>
      <c r="I17" s="48">
        <v>324</v>
      </c>
      <c r="J17" s="16">
        <v>56.406</v>
      </c>
      <c r="K17" s="28">
        <f t="shared" si="2"/>
        <v>18276</v>
      </c>
      <c r="L17" s="9">
        <f t="shared" si="3"/>
        <v>49288</v>
      </c>
      <c r="M17" s="12">
        <f t="shared" si="4"/>
        <v>75775</v>
      </c>
      <c r="N17" s="29"/>
      <c r="O17" s="30"/>
    </row>
    <row r="18" spans="1:15" ht="19.5" customHeight="1">
      <c r="A18" s="40" t="s">
        <v>50</v>
      </c>
      <c r="B18" s="50" t="s">
        <v>51</v>
      </c>
      <c r="C18" s="46">
        <v>1212.8</v>
      </c>
      <c r="D18" s="17">
        <v>75.96</v>
      </c>
      <c r="E18" s="28">
        <f t="shared" si="0"/>
        <v>92124</v>
      </c>
      <c r="F18" s="46">
        <v>166</v>
      </c>
      <c r="G18" s="16">
        <v>223.11</v>
      </c>
      <c r="H18" s="28">
        <f t="shared" si="1"/>
        <v>37036</v>
      </c>
      <c r="I18" s="46">
        <v>420</v>
      </c>
      <c r="J18" s="16">
        <v>56.406</v>
      </c>
      <c r="K18" s="28">
        <f t="shared" si="2"/>
        <v>23691</v>
      </c>
      <c r="L18" s="9">
        <f t="shared" si="3"/>
        <v>60727</v>
      </c>
      <c r="M18" s="12">
        <f t="shared" si="4"/>
        <v>152851</v>
      </c>
      <c r="N18" s="29"/>
      <c r="O18" s="30"/>
    </row>
    <row r="19" spans="1:15" ht="19.5" customHeight="1">
      <c r="A19" s="41" t="s">
        <v>52</v>
      </c>
      <c r="B19" s="52" t="s">
        <v>53</v>
      </c>
      <c r="C19" s="47">
        <v>1061.6</v>
      </c>
      <c r="D19" s="17">
        <v>75.96</v>
      </c>
      <c r="E19" s="28">
        <f t="shared" si="0"/>
        <v>80639</v>
      </c>
      <c r="F19" s="47">
        <v>166</v>
      </c>
      <c r="G19" s="16">
        <v>223.11</v>
      </c>
      <c r="H19" s="28">
        <f t="shared" si="1"/>
        <v>37036</v>
      </c>
      <c r="I19" s="47">
        <v>408</v>
      </c>
      <c r="J19" s="16">
        <v>56.406</v>
      </c>
      <c r="K19" s="28">
        <f t="shared" si="2"/>
        <v>23014</v>
      </c>
      <c r="L19" s="9">
        <f t="shared" si="3"/>
        <v>60050</v>
      </c>
      <c r="M19" s="12">
        <f t="shared" si="4"/>
        <v>140689</v>
      </c>
      <c r="N19" s="29"/>
      <c r="O19" s="30"/>
    </row>
    <row r="20" spans="1:15" ht="19.5" customHeight="1">
      <c r="A20" s="40" t="s">
        <v>54</v>
      </c>
      <c r="B20" s="50" t="s">
        <v>55</v>
      </c>
      <c r="C20" s="46">
        <v>314.6</v>
      </c>
      <c r="D20" s="17">
        <v>75.96</v>
      </c>
      <c r="E20" s="28">
        <f t="shared" si="0"/>
        <v>23897</v>
      </c>
      <c r="F20" s="46">
        <v>75</v>
      </c>
      <c r="G20" s="16">
        <v>223.11</v>
      </c>
      <c r="H20" s="28">
        <f t="shared" si="1"/>
        <v>16733</v>
      </c>
      <c r="I20" s="46">
        <v>240</v>
      </c>
      <c r="J20" s="16">
        <v>56.406</v>
      </c>
      <c r="K20" s="28">
        <f t="shared" si="2"/>
        <v>13537</v>
      </c>
      <c r="L20" s="9">
        <f t="shared" si="3"/>
        <v>30270</v>
      </c>
      <c r="M20" s="12">
        <f t="shared" si="4"/>
        <v>54167</v>
      </c>
      <c r="N20" s="29"/>
      <c r="O20" s="30"/>
    </row>
    <row r="21" spans="1:15" ht="19.5" customHeight="1">
      <c r="A21" s="40" t="s">
        <v>56</v>
      </c>
      <c r="B21" s="50" t="s">
        <v>57</v>
      </c>
      <c r="C21" s="49">
        <v>627.2</v>
      </c>
      <c r="D21" s="17">
        <v>75.96</v>
      </c>
      <c r="E21" s="28">
        <f t="shared" si="0"/>
        <v>47642</v>
      </c>
      <c r="F21" s="49">
        <v>128</v>
      </c>
      <c r="G21" s="16">
        <v>223.11</v>
      </c>
      <c r="H21" s="28">
        <f t="shared" si="1"/>
        <v>28558</v>
      </c>
      <c r="I21" s="49">
        <v>288</v>
      </c>
      <c r="J21" s="16">
        <v>56.406</v>
      </c>
      <c r="K21" s="28">
        <f t="shared" si="2"/>
        <v>16245</v>
      </c>
      <c r="L21" s="9">
        <f t="shared" si="3"/>
        <v>44803</v>
      </c>
      <c r="M21" s="12">
        <f t="shared" si="4"/>
        <v>92445</v>
      </c>
      <c r="N21" s="29"/>
      <c r="O21" s="30"/>
    </row>
    <row r="22" spans="1:15" ht="19.5" customHeight="1">
      <c r="A22" s="41" t="s">
        <v>58</v>
      </c>
      <c r="B22" s="53" t="s">
        <v>59</v>
      </c>
      <c r="C22" s="48">
        <v>315.8</v>
      </c>
      <c r="D22" s="17">
        <v>75.96</v>
      </c>
      <c r="E22" s="28">
        <f t="shared" si="0"/>
        <v>23988</v>
      </c>
      <c r="F22" s="48">
        <v>120</v>
      </c>
      <c r="G22" s="16">
        <v>223.11</v>
      </c>
      <c r="H22" s="28">
        <f t="shared" si="1"/>
        <v>26773</v>
      </c>
      <c r="I22" s="48">
        <v>304</v>
      </c>
      <c r="J22" s="16">
        <v>56.406</v>
      </c>
      <c r="K22" s="28">
        <f t="shared" si="2"/>
        <v>17147</v>
      </c>
      <c r="L22" s="9">
        <f t="shared" si="3"/>
        <v>43920</v>
      </c>
      <c r="M22" s="12">
        <f t="shared" si="4"/>
        <v>67908</v>
      </c>
      <c r="N22" s="29"/>
      <c r="O22" s="30"/>
    </row>
    <row r="23" spans="1:15" ht="19.5" customHeight="1">
      <c r="A23" s="41" t="s">
        <v>72</v>
      </c>
      <c r="B23" s="53" t="s">
        <v>73</v>
      </c>
      <c r="C23" s="48">
        <v>1101.1</v>
      </c>
      <c r="D23" s="17">
        <v>75.96</v>
      </c>
      <c r="E23" s="28">
        <f t="shared" si="0"/>
        <v>83640</v>
      </c>
      <c r="F23" s="48">
        <v>155</v>
      </c>
      <c r="G23" s="16">
        <v>223.11</v>
      </c>
      <c r="H23" s="28">
        <f t="shared" si="1"/>
        <v>34582</v>
      </c>
      <c r="I23" s="48">
        <v>1224</v>
      </c>
      <c r="J23" s="16">
        <v>56.406</v>
      </c>
      <c r="K23" s="28">
        <f t="shared" si="2"/>
        <v>69041</v>
      </c>
      <c r="L23" s="9">
        <f t="shared" si="3"/>
        <v>103623</v>
      </c>
      <c r="M23" s="12">
        <f t="shared" si="4"/>
        <v>187263</v>
      </c>
      <c r="N23" s="29"/>
      <c r="O23" s="30"/>
    </row>
    <row r="24" spans="1:15" ht="19.5" customHeight="1">
      <c r="A24" s="41" t="s">
        <v>81</v>
      </c>
      <c r="B24" s="53" t="s">
        <v>75</v>
      </c>
      <c r="C24" s="48">
        <v>612.4</v>
      </c>
      <c r="D24" s="17">
        <v>75.96</v>
      </c>
      <c r="E24" s="28">
        <f t="shared" si="0"/>
        <v>46518</v>
      </c>
      <c r="F24" s="48">
        <v>72</v>
      </c>
      <c r="G24" s="16">
        <v>223.11</v>
      </c>
      <c r="H24" s="28">
        <f t="shared" si="1"/>
        <v>16064</v>
      </c>
      <c r="I24" s="48">
        <v>540</v>
      </c>
      <c r="J24" s="16">
        <v>56.406</v>
      </c>
      <c r="K24" s="28">
        <f t="shared" si="2"/>
        <v>30459</v>
      </c>
      <c r="L24" s="9">
        <f t="shared" si="3"/>
        <v>46523</v>
      </c>
      <c r="M24" s="12">
        <f t="shared" si="4"/>
        <v>93041</v>
      </c>
      <c r="N24" s="29"/>
      <c r="O24" s="30"/>
    </row>
    <row r="25" spans="1:15" ht="19.5" customHeight="1">
      <c r="A25" s="41" t="s">
        <v>80</v>
      </c>
      <c r="B25" s="53" t="s">
        <v>74</v>
      </c>
      <c r="C25" s="48">
        <v>500.2</v>
      </c>
      <c r="D25" s="17">
        <v>75.96</v>
      </c>
      <c r="E25" s="28">
        <f t="shared" si="0"/>
        <v>37995</v>
      </c>
      <c r="F25" s="48">
        <v>98</v>
      </c>
      <c r="G25" s="16">
        <v>223.11</v>
      </c>
      <c r="H25" s="28">
        <f t="shared" si="1"/>
        <v>21865</v>
      </c>
      <c r="I25" s="48">
        <v>840</v>
      </c>
      <c r="J25" s="16">
        <v>56.406</v>
      </c>
      <c r="K25" s="28">
        <f t="shared" si="2"/>
        <v>47381</v>
      </c>
      <c r="L25" s="9">
        <f t="shared" si="3"/>
        <v>69246</v>
      </c>
      <c r="M25" s="12">
        <f t="shared" si="4"/>
        <v>107241</v>
      </c>
      <c r="N25" s="29"/>
      <c r="O25" s="30"/>
    </row>
    <row r="26" spans="1:15" ht="19.5" customHeight="1">
      <c r="A26" s="41" t="s">
        <v>79</v>
      </c>
      <c r="B26" s="53" t="s">
        <v>76</v>
      </c>
      <c r="C26" s="48">
        <v>353</v>
      </c>
      <c r="D26" s="17">
        <v>75.96</v>
      </c>
      <c r="E26" s="28">
        <f t="shared" si="0"/>
        <v>26814</v>
      </c>
      <c r="F26" s="48">
        <v>128</v>
      </c>
      <c r="G26" s="16">
        <v>223.11</v>
      </c>
      <c r="H26" s="28">
        <f t="shared" si="1"/>
        <v>28558</v>
      </c>
      <c r="I26" s="48">
        <v>300</v>
      </c>
      <c r="J26" s="16">
        <v>56.406</v>
      </c>
      <c r="K26" s="28">
        <f t="shared" si="2"/>
        <v>16922</v>
      </c>
      <c r="L26" s="9">
        <f t="shared" si="3"/>
        <v>45480</v>
      </c>
      <c r="M26" s="12">
        <f t="shared" si="4"/>
        <v>72294</v>
      </c>
      <c r="N26" s="29"/>
      <c r="O26" s="30"/>
    </row>
    <row r="27" spans="1:15" ht="19.5" customHeight="1" thickBot="1">
      <c r="A27" s="41" t="s">
        <v>78</v>
      </c>
      <c r="B27" s="53" t="s">
        <v>77</v>
      </c>
      <c r="C27" s="56">
        <v>424</v>
      </c>
      <c r="D27" s="17">
        <v>75.96</v>
      </c>
      <c r="E27" s="28">
        <f>ROUND(C27*D27,0)+3</f>
        <v>32210</v>
      </c>
      <c r="F27" s="56">
        <v>96</v>
      </c>
      <c r="G27" s="16">
        <v>223.11</v>
      </c>
      <c r="H27" s="28">
        <f>ROUND(F27*G27,0)+1.5</f>
        <v>21420.5</v>
      </c>
      <c r="I27" s="56">
        <v>146</v>
      </c>
      <c r="J27" s="16">
        <v>56.406</v>
      </c>
      <c r="K27" s="28">
        <f>ROUND(I27*J27,0)-2.5</f>
        <v>8232.5</v>
      </c>
      <c r="L27" s="9">
        <f t="shared" si="3"/>
        <v>29653</v>
      </c>
      <c r="M27" s="12">
        <f t="shared" si="4"/>
        <v>61863</v>
      </c>
      <c r="N27" s="29"/>
      <c r="O27" s="30"/>
    </row>
    <row r="28" spans="1:15" ht="29.25" customHeight="1" thickBot="1">
      <c r="A28" s="61"/>
      <c r="B28" s="25" t="s">
        <v>13</v>
      </c>
      <c r="C28" s="54">
        <f>SUM(C13:C27)</f>
        <v>10814.78</v>
      </c>
      <c r="D28" s="9"/>
      <c r="E28" s="54">
        <f>SUM(E13:E27)</f>
        <v>821493</v>
      </c>
      <c r="F28" s="54">
        <f>SUM(F13:F27)</f>
        <v>1841</v>
      </c>
      <c r="G28" s="9"/>
      <c r="H28" s="54">
        <f>SUM(H13:H27)</f>
        <v>410746.5</v>
      </c>
      <c r="I28" s="54">
        <f>SUM(I13:I27)</f>
        <v>7282</v>
      </c>
      <c r="J28" s="9"/>
      <c r="K28" s="54">
        <f>SUM(K13:K27)</f>
        <v>410746.5</v>
      </c>
      <c r="L28" s="54">
        <f>SUM(L13:L27)</f>
        <v>821493</v>
      </c>
      <c r="M28" s="54">
        <f>SUM(M13:M27)</f>
        <v>1642986</v>
      </c>
      <c r="N28" s="29"/>
      <c r="O28" s="30"/>
    </row>
    <row r="29" spans="5:14" ht="15">
      <c r="E29" s="14">
        <f>338952-E28</f>
        <v>-482541</v>
      </c>
      <c r="M29" s="2"/>
      <c r="N29" s="2"/>
    </row>
    <row r="30" spans="5:14" ht="15">
      <c r="E30" s="14"/>
      <c r="M30" s="2"/>
      <c r="N30" s="2"/>
    </row>
    <row r="32" spans="4:12" ht="15">
      <c r="D32" s="3" t="s">
        <v>14</v>
      </c>
      <c r="K32" s="3" t="s">
        <v>19</v>
      </c>
      <c r="L32" s="3"/>
    </row>
    <row r="33" spans="4:12" ht="15">
      <c r="D33" s="3" t="s">
        <v>15</v>
      </c>
      <c r="K33" s="3" t="s">
        <v>16</v>
      </c>
      <c r="L33" s="3"/>
    </row>
    <row r="35" ht="15">
      <c r="M35" s="3" t="s">
        <v>17</v>
      </c>
    </row>
    <row r="36" spans="4:12" ht="15">
      <c r="D36" s="3"/>
      <c r="L36" s="3" t="s">
        <v>18</v>
      </c>
    </row>
    <row r="37" spans="4:14" ht="15">
      <c r="D37" s="3"/>
      <c r="J37" s="3"/>
      <c r="L37" s="23">
        <v>41817</v>
      </c>
      <c r="N37" s="23"/>
    </row>
    <row r="38" ht="15">
      <c r="J38" s="3"/>
    </row>
    <row r="41" ht="15">
      <c r="M41" s="32"/>
    </row>
    <row r="42" spans="5:12" ht="15">
      <c r="E42" s="1">
        <f>E43/C28</f>
        <v>3.4798673666963174</v>
      </c>
      <c r="F42" s="15">
        <v>0.35</v>
      </c>
      <c r="H42" s="1">
        <f>H43/F28</f>
        <v>15.898967952199891</v>
      </c>
      <c r="K42" s="31">
        <f>K43/I28</f>
        <v>1.7227410052183465</v>
      </c>
      <c r="L42" s="1" t="e">
        <f>M43*F42</f>
        <v>#REF!</v>
      </c>
    </row>
    <row r="43" spans="3:14" ht="15">
      <c r="C43" s="15">
        <v>0.45</v>
      </c>
      <c r="E43" s="13">
        <v>37634</v>
      </c>
      <c r="F43" s="15">
        <v>0.7</v>
      </c>
      <c r="H43" s="1">
        <v>29270</v>
      </c>
      <c r="I43" s="15">
        <v>0.3</v>
      </c>
      <c r="K43" s="1">
        <v>12545</v>
      </c>
      <c r="L43" s="1">
        <f>H43+K43</f>
        <v>41815</v>
      </c>
      <c r="M43" s="13" t="e">
        <f>E43+#REF!+L43</f>
        <v>#REF!</v>
      </c>
      <c r="N43" s="13"/>
    </row>
    <row r="44" ht="15">
      <c r="K44" s="1">
        <f>1117.98*481</f>
        <v>537748.38</v>
      </c>
    </row>
    <row r="45" spans="5:11" ht="15">
      <c r="E45" s="1">
        <f>810348/9088.5</f>
        <v>89.16190790559499</v>
      </c>
      <c r="H45" s="1">
        <f>H46/F28</f>
        <v>269.6024714828897</v>
      </c>
      <c r="K45" s="1">
        <f>K46/I28</f>
        <v>29.211253776435047</v>
      </c>
    </row>
    <row r="46" spans="5:13" ht="15">
      <c r="E46" s="1">
        <f>M46*C43</f>
        <v>911641.5</v>
      </c>
      <c r="H46" s="1">
        <f>L46*F43</f>
        <v>496338.14999999997</v>
      </c>
      <c r="K46" s="1">
        <f>L46*I43</f>
        <v>212716.35</v>
      </c>
      <c r="L46" s="1">
        <f>M46*F42</f>
        <v>709054.5</v>
      </c>
      <c r="M46" s="1">
        <v>2025870</v>
      </c>
    </row>
  </sheetData>
  <sheetProtection/>
  <mergeCells count="10">
    <mergeCell ref="O10:O12"/>
    <mergeCell ref="N10:N12"/>
    <mergeCell ref="C10:E11"/>
    <mergeCell ref="A10:A12"/>
    <mergeCell ref="M10:M12"/>
    <mergeCell ref="F10:L10"/>
    <mergeCell ref="B10:B12"/>
    <mergeCell ref="L11:L12"/>
    <mergeCell ref="F11:H11"/>
    <mergeCell ref="I11:K11"/>
  </mergeCells>
  <printOptions/>
  <pageMargins left="0.18" right="0.15748031496062992" top="0.5905511811023623" bottom="0.3937007874015748" header="0.5118110236220472" footer="0.5118110236220472"/>
  <pageSetup horizontalDpi="600" verticalDpi="600" orientation="landscape" paperSize="9" scale="72" r:id="rId1"/>
  <colBreaks count="1" manualBreakCount="1">
    <brk id="13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3" sqref="B3"/>
    </sheetView>
  </sheetViews>
  <sheetFormatPr defaultColWidth="9.140625" defaultRowHeight="12.75"/>
  <cols>
    <col min="1" max="1" width="4.421875" style="1" customWidth="1"/>
    <col min="2" max="2" width="40.140625" style="1" customWidth="1"/>
    <col min="3" max="3" width="23.8515625" style="1" customWidth="1"/>
    <col min="4" max="4" width="14.28125" style="1" customWidth="1"/>
    <col min="5" max="5" width="15.57421875" style="1" customWidth="1"/>
    <col min="6" max="6" width="14.421875" style="1" bestFit="1" customWidth="1"/>
    <col min="7" max="7" width="13.28125" style="1" customWidth="1"/>
    <col min="8" max="8" width="13.140625" style="1" customWidth="1"/>
    <col min="9" max="16384" width="9.140625" style="1" customWidth="1"/>
  </cols>
  <sheetData>
    <row r="1" spans="1:9" ht="15">
      <c r="A1" s="1" t="s">
        <v>0</v>
      </c>
      <c r="I1" s="3" t="s">
        <v>1</v>
      </c>
    </row>
    <row r="2" spans="2:9" ht="15">
      <c r="B2" s="1" t="s">
        <v>63</v>
      </c>
      <c r="I2" s="3" t="s">
        <v>2</v>
      </c>
    </row>
    <row r="3" ht="15">
      <c r="I3" s="3" t="s">
        <v>60</v>
      </c>
    </row>
    <row r="5" ht="15">
      <c r="D5" s="3" t="s">
        <v>3</v>
      </c>
    </row>
    <row r="6" spans="3:4" ht="15">
      <c r="C6" s="3"/>
      <c r="D6" s="3" t="s">
        <v>26</v>
      </c>
    </row>
    <row r="7" spans="3:4" ht="15">
      <c r="C7" s="3" t="s">
        <v>62</v>
      </c>
      <c r="D7" s="3" t="s">
        <v>61</v>
      </c>
    </row>
    <row r="10" spans="1:8" ht="47.25" customHeight="1">
      <c r="A10" s="70" t="s">
        <v>5</v>
      </c>
      <c r="B10" s="79" t="s">
        <v>6</v>
      </c>
      <c r="C10" s="65" t="s">
        <v>39</v>
      </c>
      <c r="D10" s="82"/>
      <c r="E10" s="83"/>
      <c r="F10" s="73" t="s">
        <v>7</v>
      </c>
      <c r="G10" s="66"/>
      <c r="H10" s="68"/>
    </row>
    <row r="11" spans="1:8" ht="15" customHeight="1">
      <c r="A11" s="71"/>
      <c r="B11" s="80"/>
      <c r="C11" s="84"/>
      <c r="D11" s="85"/>
      <c r="E11" s="86"/>
      <c r="F11" s="74"/>
      <c r="G11" s="67"/>
      <c r="H11" s="69"/>
    </row>
    <row r="12" spans="1:8" ht="35.25" customHeight="1">
      <c r="A12" s="72"/>
      <c r="B12" s="81"/>
      <c r="C12" s="5" t="s">
        <v>9</v>
      </c>
      <c r="D12" s="5" t="s">
        <v>10</v>
      </c>
      <c r="E12" s="5" t="s">
        <v>11</v>
      </c>
      <c r="F12" s="75"/>
      <c r="G12" s="67"/>
      <c r="H12" s="69"/>
    </row>
    <row r="13" spans="1:8" ht="19.5" customHeight="1">
      <c r="A13" s="6">
        <v>1</v>
      </c>
      <c r="B13" s="7" t="s">
        <v>21</v>
      </c>
      <c r="C13" s="8">
        <v>55</v>
      </c>
      <c r="D13" s="16">
        <v>588.766</v>
      </c>
      <c r="E13" s="10">
        <f>ROUND(C13*D13,0)</f>
        <v>32382</v>
      </c>
      <c r="F13" s="12">
        <f>E13</f>
        <v>32382</v>
      </c>
      <c r="G13" s="29"/>
      <c r="H13" s="30"/>
    </row>
    <row r="14" spans="1:8" ht="19.5" customHeight="1">
      <c r="A14" s="6">
        <v>2</v>
      </c>
      <c r="B14" s="7" t="s">
        <v>22</v>
      </c>
      <c r="C14" s="8">
        <v>63</v>
      </c>
      <c r="D14" s="16">
        <v>588.766</v>
      </c>
      <c r="E14" s="10">
        <f>ROUND(C14*D14,0)</f>
        <v>37092</v>
      </c>
      <c r="F14" s="12">
        <f>E14</f>
        <v>37092</v>
      </c>
      <c r="G14" s="29"/>
      <c r="H14" s="30"/>
    </row>
    <row r="15" spans="1:8" ht="19.5" customHeight="1">
      <c r="A15" s="24">
        <v>3</v>
      </c>
      <c r="B15" s="57" t="s">
        <v>77</v>
      </c>
      <c r="C15" s="8">
        <v>36</v>
      </c>
      <c r="D15" s="16">
        <v>588.766</v>
      </c>
      <c r="E15" s="10">
        <f>ROUND(C15*D15,0)+0.08</f>
        <v>21196.08</v>
      </c>
      <c r="F15" s="12">
        <f>E15</f>
        <v>21196.08</v>
      </c>
      <c r="G15" s="29"/>
      <c r="H15" s="30"/>
    </row>
    <row r="16" spans="1:8" ht="15">
      <c r="A16" s="24"/>
      <c r="B16" s="25" t="s">
        <v>13</v>
      </c>
      <c r="C16" s="9">
        <f>SUM(C13:C15)</f>
        <v>154</v>
      </c>
      <c r="D16" s="9"/>
      <c r="E16" s="9">
        <f>SUM(E13:E15)</f>
        <v>90670.08</v>
      </c>
      <c r="F16" s="9">
        <f>SUM(F13:F15)</f>
        <v>90670.08</v>
      </c>
      <c r="G16" s="29"/>
      <c r="H16" s="30"/>
    </row>
    <row r="19" spans="2:8" ht="15">
      <c r="B19" s="3" t="s">
        <v>14</v>
      </c>
      <c r="D19" s="3"/>
      <c r="G19" s="3" t="s">
        <v>19</v>
      </c>
      <c r="H19" s="3"/>
    </row>
    <row r="20" spans="2:8" ht="15">
      <c r="B20" s="3" t="s">
        <v>23</v>
      </c>
      <c r="D20" s="3"/>
      <c r="G20" s="3" t="s">
        <v>16</v>
      </c>
      <c r="H20" s="3"/>
    </row>
    <row r="23" ht="15">
      <c r="D23" s="3"/>
    </row>
    <row r="24" spans="4:8" ht="15">
      <c r="D24" s="3"/>
      <c r="F24" s="3" t="s">
        <v>17</v>
      </c>
      <c r="H24" s="23">
        <v>41817</v>
      </c>
    </row>
    <row r="25" ht="15">
      <c r="F25" s="3" t="s">
        <v>18</v>
      </c>
    </row>
    <row r="28" spans="6:14" ht="15">
      <c r="F28" s="32"/>
      <c r="G28" s="32"/>
      <c r="H28" s="32"/>
      <c r="I28" s="32"/>
      <c r="J28" s="32"/>
      <c r="K28" s="32"/>
      <c r="L28" s="32"/>
      <c r="M28" s="32"/>
      <c r="N28" s="32"/>
    </row>
    <row r="31" spans="4:6" ht="15">
      <c r="D31" s="1">
        <f>E31/C16</f>
        <v>27</v>
      </c>
      <c r="E31" s="18">
        <v>4158</v>
      </c>
      <c r="F31" s="2" t="e">
        <f>E31+#REF!</f>
        <v>#REF!</v>
      </c>
    </row>
    <row r="33" ht="15">
      <c r="E33" s="1">
        <f>E37/C16</f>
        <v>176.23574675324676</v>
      </c>
    </row>
    <row r="34" ht="15">
      <c r="E34" s="1">
        <f>E35/C16</f>
        <v>88.11788961038961</v>
      </c>
    </row>
    <row r="35" spans="3:6" ht="15">
      <c r="C35" s="15">
        <v>0.45</v>
      </c>
      <c r="E35" s="1">
        <f>F35*C35</f>
        <v>13570.155</v>
      </c>
      <c r="F35" s="2">
        <v>30155.9</v>
      </c>
    </row>
    <row r="36" spans="5:6" ht="15">
      <c r="E36" s="1">
        <v>13570.15</v>
      </c>
      <c r="F36" s="1">
        <v>30155.9</v>
      </c>
    </row>
    <row r="37" spans="5:6" ht="15">
      <c r="E37" s="13">
        <f>E36+E35</f>
        <v>27140.305</v>
      </c>
      <c r="F37" s="1">
        <f>F36*50%</f>
        <v>15077.95</v>
      </c>
    </row>
    <row r="38" ht="15">
      <c r="F38" s="1">
        <f>F37*90%</f>
        <v>13570.155</v>
      </c>
    </row>
    <row r="39" ht="15">
      <c r="F39" s="1">
        <f>F37*10%</f>
        <v>1507.795</v>
      </c>
    </row>
  </sheetData>
  <sheetProtection/>
  <mergeCells count="6">
    <mergeCell ref="G10:G12"/>
    <mergeCell ref="H10:H12"/>
    <mergeCell ref="A10:A12"/>
    <mergeCell ref="F10:F12"/>
    <mergeCell ref="B10:B12"/>
    <mergeCell ref="C10:E11"/>
  </mergeCells>
  <printOptions/>
  <pageMargins left="0.15748031496062992" right="0.15748031496062992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 de Sanatate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Marcel Onut</cp:lastModifiedBy>
  <cp:lastPrinted>2014-06-28T09:16:20Z</cp:lastPrinted>
  <dcterms:created xsi:type="dcterms:W3CDTF">2011-06-25T10:48:20Z</dcterms:created>
  <dcterms:modified xsi:type="dcterms:W3CDTF">2014-06-30T12:41:27Z</dcterms:modified>
  <cp:category/>
  <cp:version/>
  <cp:contentType/>
  <cp:contentStatus/>
</cp:coreProperties>
</file>