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AfisareSITE\PARA\"/>
    </mc:Choice>
  </mc:AlternateContent>
  <bookViews>
    <workbookView xWindow="0" yWindow="0" windowWidth="20490" windowHeight="7905" tabRatio="797"/>
  </bookViews>
  <sheets>
    <sheet name="contract= atribuire febr 2021" sheetId="1" r:id="rId1"/>
    <sheet name="CA " sheetId="122" r:id="rId2"/>
    <sheet name="laborator" sheetId="116" r:id="rId3"/>
    <sheet name="citologie" sheetId="117" r:id="rId4"/>
    <sheet name="ecografii" sheetId="118" r:id="rId5"/>
    <sheet name="CT si RMN" sheetId="120" r:id="rId6"/>
    <sheet name="radiologie" sheetId="119" r:id="rId7"/>
    <sheet name="radiologie dentara" sheetId="121" r:id="rId8"/>
    <sheet name="suma max eco" sheetId="82" r:id="rId9"/>
  </sheets>
  <definedNames>
    <definedName name="_xlnm.Print_Titles" localSheetId="0">'contract= atribuire febr 2021'!$7:$8</definedName>
    <definedName name="_xlnm.Print_Titles" localSheetId="4">ecografii!$8:$9</definedName>
    <definedName name="_xlnm.Print_Titles" localSheetId="2">laborator!$7:$8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22" l="1"/>
  <c r="D17" i="122"/>
  <c r="B17" i="122"/>
  <c r="D12" i="122"/>
  <c r="D13" i="122"/>
  <c r="D14" i="122"/>
  <c r="D15" i="122"/>
  <c r="D16" i="122"/>
  <c r="D82" i="1" l="1"/>
  <c r="E82" i="1"/>
  <c r="D81" i="1"/>
  <c r="E81" i="1"/>
  <c r="E78" i="1"/>
  <c r="E79" i="1"/>
  <c r="E80" i="1"/>
  <c r="E77" i="1"/>
  <c r="E36" i="1" l="1"/>
  <c r="E32" i="1"/>
  <c r="E33" i="1"/>
  <c r="E34" i="1"/>
  <c r="E35" i="1"/>
  <c r="E27" i="1"/>
  <c r="E26" i="1"/>
  <c r="E46" i="1"/>
  <c r="E45" i="1"/>
  <c r="E53" i="1"/>
  <c r="E50" i="1"/>
  <c r="E44" i="1"/>
  <c r="E40" i="1"/>
  <c r="E31" i="1"/>
  <c r="E25" i="1"/>
  <c r="E12" i="1"/>
  <c r="E13" i="1"/>
  <c r="E21" i="1" s="1"/>
  <c r="E14" i="1"/>
  <c r="E15" i="1"/>
  <c r="E16" i="1"/>
  <c r="E17" i="1"/>
  <c r="E18" i="1"/>
  <c r="E19" i="1"/>
  <c r="E20" i="1"/>
  <c r="E11" i="1"/>
  <c r="E57" i="1" l="1"/>
  <c r="D11" i="122" l="1"/>
  <c r="C80" i="1"/>
  <c r="C79" i="1"/>
  <c r="C81" i="1" s="1"/>
  <c r="C78" i="1"/>
  <c r="C77" i="1"/>
  <c r="C82" i="1" s="1"/>
  <c r="C73" i="1"/>
  <c r="C72" i="1"/>
  <c r="C71" i="1"/>
  <c r="C74" i="1" s="1"/>
  <c r="C66" i="1"/>
  <c r="C64" i="1"/>
  <c r="C63" i="1"/>
  <c r="C62" i="1"/>
  <c r="C61" i="1"/>
  <c r="C65" i="1" s="1"/>
  <c r="C67" i="1" s="1"/>
  <c r="C46" i="1"/>
  <c r="C36" i="1"/>
  <c r="C27" i="1"/>
  <c r="C21" i="1"/>
  <c r="C53" i="1" s="1"/>
  <c r="D56" i="1" s="1"/>
  <c r="D66" i="1" l="1"/>
  <c r="D63" i="1"/>
  <c r="D62" i="1"/>
  <c r="D61" i="1"/>
  <c r="C39" i="116"/>
  <c r="D22" i="121" l="1"/>
  <c r="C29" i="82" l="1"/>
  <c r="G20" i="118" l="1"/>
  <c r="E20" i="118"/>
  <c r="D20" i="118"/>
  <c r="C20" i="118"/>
  <c r="F19" i="118"/>
  <c r="H19" i="118" s="1"/>
  <c r="F18" i="118"/>
  <c r="H18" i="118" s="1"/>
  <c r="F17" i="118"/>
  <c r="H17" i="118" s="1"/>
  <c r="F16" i="118"/>
  <c r="H16" i="118" s="1"/>
  <c r="F15" i="118"/>
  <c r="E19" i="117"/>
  <c r="D19" i="117"/>
  <c r="C19" i="117"/>
  <c r="F18" i="117"/>
  <c r="F17" i="117"/>
  <c r="F19" i="117" s="1"/>
  <c r="H24" i="116"/>
  <c r="G24" i="116"/>
  <c r="E24" i="116"/>
  <c r="D24" i="116"/>
  <c r="C24" i="116"/>
  <c r="I23" i="116"/>
  <c r="F23" i="116"/>
  <c r="I22" i="116"/>
  <c r="F22" i="116"/>
  <c r="I21" i="116"/>
  <c r="F21" i="116"/>
  <c r="I20" i="116"/>
  <c r="F20" i="116"/>
  <c r="I19" i="116"/>
  <c r="F19" i="116"/>
  <c r="I18" i="116"/>
  <c r="F18" i="116"/>
  <c r="I17" i="116"/>
  <c r="F17" i="116"/>
  <c r="I16" i="116"/>
  <c r="F16" i="116"/>
  <c r="I15" i="116"/>
  <c r="F15" i="116"/>
  <c r="I14" i="116"/>
  <c r="F14" i="116"/>
  <c r="F24" i="116" s="1"/>
  <c r="C40" i="116" s="1"/>
  <c r="F20" i="118" l="1"/>
  <c r="C48" i="116"/>
  <c r="C50" i="116"/>
  <c r="C52" i="116"/>
  <c r="C54" i="116"/>
  <c r="C56" i="116"/>
  <c r="C49" i="116"/>
  <c r="C51" i="116"/>
  <c r="C53" i="116"/>
  <c r="C55" i="116"/>
  <c r="C47" i="116"/>
  <c r="J15" i="116"/>
  <c r="J16" i="116"/>
  <c r="J17" i="116"/>
  <c r="J18" i="116"/>
  <c r="J19" i="116"/>
  <c r="J20" i="116"/>
  <c r="J21" i="116"/>
  <c r="J22" i="116"/>
  <c r="J23" i="116"/>
  <c r="I24" i="116"/>
  <c r="H15" i="118"/>
  <c r="H20" i="118" s="1"/>
  <c r="J14" i="116"/>
  <c r="J24" i="116" l="1"/>
  <c r="D23" i="121"/>
  <c r="H15" i="121"/>
  <c r="F15" i="121"/>
  <c r="C22" i="121"/>
  <c r="C23" i="121" s="1"/>
  <c r="G18" i="119"/>
  <c r="C27" i="119" s="1"/>
  <c r="G15" i="119"/>
  <c r="E15" i="119"/>
  <c r="D15" i="119"/>
  <c r="C15" i="119"/>
  <c r="F14" i="119"/>
  <c r="H14" i="119" s="1"/>
  <c r="F13" i="119"/>
  <c r="F15" i="119" s="1"/>
  <c r="G20" i="119"/>
  <c r="D27" i="119" s="1"/>
  <c r="D28" i="119" s="1"/>
  <c r="D36" i="119" l="1"/>
  <c r="D37" i="119"/>
  <c r="C28" i="119"/>
  <c r="E27" i="119"/>
  <c r="F27" i="119" s="1"/>
  <c r="G21" i="119"/>
  <c r="G22" i="119" s="1"/>
  <c r="H13" i="119"/>
  <c r="H15" i="119" s="1"/>
  <c r="C37" i="119" l="1"/>
  <c r="E37" i="119" s="1"/>
  <c r="C46" i="119" s="1"/>
  <c r="C36" i="119"/>
  <c r="D38" i="119"/>
  <c r="C38" i="119" l="1"/>
  <c r="E36" i="119"/>
  <c r="C45" i="119" l="1"/>
  <c r="E38" i="119"/>
  <c r="E40" i="119" s="1"/>
  <c r="C47" i="119" l="1"/>
  <c r="F16" i="120" l="1"/>
  <c r="H16" i="120" s="1"/>
  <c r="C21" i="120"/>
  <c r="D21" i="120" s="1"/>
  <c r="D22" i="120" s="1"/>
  <c r="G22" i="118"/>
  <c r="C26" i="118" s="1"/>
  <c r="E22" i="117"/>
  <c r="C25" i="117" s="1"/>
  <c r="F29" i="116"/>
  <c r="H29" i="116" s="1"/>
  <c r="F30" i="116" l="1"/>
  <c r="C22" i="120"/>
  <c r="C27" i="118"/>
  <c r="C26" i="117"/>
  <c r="C57" i="116" l="1"/>
  <c r="F31" i="116"/>
  <c r="D39" i="116"/>
  <c r="D40" i="116" s="1"/>
  <c r="C37" i="118"/>
  <c r="C51" i="118" s="1"/>
  <c r="G51" i="118" s="1"/>
  <c r="C35" i="118"/>
  <c r="C49" i="118" s="1"/>
  <c r="G49" i="118" s="1"/>
  <c r="C38" i="118"/>
  <c r="C52" i="118" s="1"/>
  <c r="G52" i="118" s="1"/>
  <c r="C36" i="118"/>
  <c r="C50" i="118" s="1"/>
  <c r="G50" i="118" s="1"/>
  <c r="C34" i="118"/>
  <c r="C31" i="117"/>
  <c r="C32" i="117"/>
  <c r="C40" i="117" s="1"/>
  <c r="D49" i="116" l="1"/>
  <c r="D51" i="116"/>
  <c r="D53" i="116"/>
  <c r="D55" i="116"/>
  <c r="D48" i="116"/>
  <c r="D50" i="116"/>
  <c r="D52" i="116"/>
  <c r="D54" i="116"/>
  <c r="D56" i="116"/>
  <c r="D47" i="116"/>
  <c r="E39" i="116"/>
  <c r="E40" i="116" s="1"/>
  <c r="F32" i="116"/>
  <c r="C48" i="118"/>
  <c r="G48" i="118" s="1"/>
  <c r="C39" i="118"/>
  <c r="F39" i="118" s="1"/>
  <c r="C39" i="117"/>
  <c r="C33" i="117"/>
  <c r="F33" i="117" s="1"/>
  <c r="C60" i="116"/>
  <c r="C59" i="116"/>
  <c r="E48" i="116" l="1"/>
  <c r="E50" i="116"/>
  <c r="E52" i="116"/>
  <c r="E54" i="116"/>
  <c r="E47" i="116"/>
  <c r="E49" i="116"/>
  <c r="E51" i="116"/>
  <c r="E53" i="116"/>
  <c r="E55" i="116"/>
  <c r="F39" i="116"/>
  <c r="G39" i="116" s="1"/>
  <c r="C53" i="118"/>
  <c r="C41" i="117"/>
  <c r="F50" i="116" l="1"/>
  <c r="C69" i="116" s="1"/>
  <c r="F54" i="116"/>
  <c r="C73" i="116" s="1"/>
  <c r="F53" i="116"/>
  <c r="C72" i="116" s="1"/>
  <c r="F49" i="116"/>
  <c r="C68" i="116" s="1"/>
  <c r="D57" i="116"/>
  <c r="F47" i="116"/>
  <c r="E57" i="116"/>
  <c r="F48" i="116"/>
  <c r="C67" i="116" s="1"/>
  <c r="F52" i="116"/>
  <c r="C71" i="116" s="1"/>
  <c r="F56" i="116"/>
  <c r="C75" i="116" s="1"/>
  <c r="F51" i="116"/>
  <c r="C70" i="116" s="1"/>
  <c r="F55" i="116"/>
  <c r="C74" i="116" s="1"/>
  <c r="F57" i="116" l="1"/>
  <c r="C66" i="116"/>
  <c r="E59" i="116"/>
  <c r="E60" i="116"/>
  <c r="D59" i="116"/>
  <c r="D60" i="116"/>
  <c r="F60" i="116" l="1"/>
  <c r="F59" i="116"/>
  <c r="C76" i="116"/>
  <c r="D80" i="1"/>
  <c r="D79" i="1"/>
  <c r="D78" i="1"/>
  <c r="D77" i="1"/>
  <c r="D73" i="1"/>
  <c r="D72" i="1"/>
  <c r="D71" i="1"/>
  <c r="D64" i="1"/>
  <c r="D65" i="1" s="1"/>
  <c r="D46" i="1"/>
  <c r="D36" i="1"/>
  <c r="D27" i="1"/>
  <c r="D21" i="1"/>
  <c r="D53" i="1" l="1"/>
  <c r="D57" i="1" s="1"/>
  <c r="D74" i="1"/>
  <c r="E74" i="1" s="1"/>
  <c r="D67" i="1" l="1"/>
  <c r="J16" i="82" l="1"/>
  <c r="K16" i="82" s="1"/>
  <c r="M16" i="82" s="1"/>
  <c r="J11" i="82"/>
  <c r="K11" i="82" s="1"/>
  <c r="M11" i="82" s="1"/>
  <c r="J9" i="82"/>
  <c r="K9" i="82" s="1"/>
  <c r="M9" i="82" s="1"/>
  <c r="J7" i="82"/>
  <c r="K7" i="82" s="1"/>
  <c r="M7" i="82" s="1"/>
  <c r="J5" i="82"/>
  <c r="K5" i="82" s="1"/>
  <c r="M5" i="82" s="1"/>
</calcChain>
</file>

<file path=xl/sharedStrings.xml><?xml version="1.0" encoding="utf-8"?>
<sst xmlns="http://schemas.openxmlformats.org/spreadsheetml/2006/main" count="521" uniqueCount="201">
  <si>
    <t>CAS IALOMITA</t>
  </si>
  <si>
    <t xml:space="preserve">   DIRECTOR EX DIR ECONOMICA</t>
  </si>
  <si>
    <t xml:space="preserve">        EC  MIHAI GEANTA</t>
  </si>
  <si>
    <t xml:space="preserve">          EC DOINA STAN</t>
  </si>
  <si>
    <t xml:space="preserve">         EC ANDA BUSUIOC</t>
  </si>
  <si>
    <t>1. LABORATOARE DE ANALIZE MEDICALE</t>
  </si>
  <si>
    <t>nr crt</t>
  </si>
  <si>
    <t>Laborator</t>
  </si>
  <si>
    <t xml:space="preserve">PHILOS </t>
  </si>
  <si>
    <t>NERA</t>
  </si>
  <si>
    <t>MEDICTEST</t>
  </si>
  <si>
    <t>BIOMED</t>
  </si>
  <si>
    <t>PLUSS</t>
  </si>
  <si>
    <t>PROFDIAGNOSIS</t>
  </si>
  <si>
    <t>IMEX CELIA-MEDLINE</t>
  </si>
  <si>
    <t>SPITAL SLOBOZIA</t>
  </si>
  <si>
    <t>SPITAL FETESTI</t>
  </si>
  <si>
    <t>SPITAL TANDAREI</t>
  </si>
  <si>
    <t>total laboratoare</t>
  </si>
  <si>
    <t>2. CITOLOGIE SI ANATOMIE PATOLOGICA</t>
  </si>
  <si>
    <t>spital SLOBOZIA</t>
  </si>
  <si>
    <t>spital URZICENI</t>
  </si>
  <si>
    <t>total  citologie</t>
  </si>
  <si>
    <t>3. ECOGRAFII</t>
  </si>
  <si>
    <t>FURNIZOR</t>
  </si>
  <si>
    <t>CAMEGRO</t>
  </si>
  <si>
    <t>MARINESCU DOINA</t>
  </si>
  <si>
    <t>LUNGU TACHE IONEL</t>
  </si>
  <si>
    <t>total ecografii</t>
  </si>
  <si>
    <t>4.  COMPUTER-TOMOGRAF SI RMN -SPITAL SLOBOZIA</t>
  </si>
  <si>
    <t>total radiologie</t>
  </si>
  <si>
    <t>DAISY CLINIC</t>
  </si>
  <si>
    <t>TOTAL PARACLINIC</t>
  </si>
  <si>
    <t>SPITAL</t>
  </si>
  <si>
    <t>SLOBOZIA</t>
  </si>
  <si>
    <t>URZICENI</t>
  </si>
  <si>
    <t>FETESTI</t>
  </si>
  <si>
    <t>TANDAREI</t>
  </si>
  <si>
    <t>total spitale</t>
  </si>
  <si>
    <t>total particulari</t>
  </si>
  <si>
    <t>total</t>
  </si>
  <si>
    <t>laborator</t>
  </si>
  <si>
    <t>citologie</t>
  </si>
  <si>
    <t>radiologie</t>
  </si>
  <si>
    <t>SPITAL URZICENI</t>
  </si>
  <si>
    <t>ecografii</t>
  </si>
  <si>
    <t>IL01</t>
  </si>
  <si>
    <t>CT</t>
  </si>
  <si>
    <t>total IL01</t>
  </si>
  <si>
    <t xml:space="preserve">INTOCMIT, </t>
  </si>
  <si>
    <t>MONICA MATEI</t>
  </si>
  <si>
    <t>DIRECTOR GENERAL,</t>
  </si>
  <si>
    <t xml:space="preserve">  DIRECTOR  EXECUTIV R.C</t>
  </si>
  <si>
    <t>SUMA  MAXIMA  ECOGRAFII</t>
  </si>
  <si>
    <t>luni</t>
  </si>
  <si>
    <t xml:space="preserve">marti </t>
  </si>
  <si>
    <t>miercuri</t>
  </si>
  <si>
    <t>joi</t>
  </si>
  <si>
    <t>vineri</t>
  </si>
  <si>
    <t>sambata</t>
  </si>
  <si>
    <t>ore/sapt</t>
  </si>
  <si>
    <t>nr max eco/ luna</t>
  </si>
  <si>
    <t>tarif max contractat</t>
  </si>
  <si>
    <t>suma max de contractat</t>
  </si>
  <si>
    <t>interval orar</t>
  </si>
  <si>
    <t>17.30-21.00</t>
  </si>
  <si>
    <t>16.30-20.00</t>
  </si>
  <si>
    <t>10.30-11.30</t>
  </si>
  <si>
    <t>nr ore/zi</t>
  </si>
  <si>
    <t>17.00-19.00</t>
  </si>
  <si>
    <t>8.00-10.30</t>
  </si>
  <si>
    <t>14.00-17.30</t>
  </si>
  <si>
    <t>7.30-9.30</t>
  </si>
  <si>
    <t>8.00-9.00</t>
  </si>
  <si>
    <t xml:space="preserve">ANEXA 18 </t>
  </si>
  <si>
    <t xml:space="preserve"> Numărul maxim de ecografii ce pot fi efectuate într-o oră de medicii cu specialitățile medicale clinice </t>
  </si>
  <si>
    <t xml:space="preserve"> care încheie acte adiționale la contractele de furnizare de servicii medicale clinice, nu poate fi mai mare de 3.</t>
  </si>
  <si>
    <t>furnizor</t>
  </si>
  <si>
    <t>10.00-11.00</t>
  </si>
  <si>
    <t>12.30-13.30</t>
  </si>
  <si>
    <t>8.00-9.30</t>
  </si>
  <si>
    <t>9.30-10.30</t>
  </si>
  <si>
    <t>TOTAL</t>
  </si>
  <si>
    <t xml:space="preserve">5.  RADIOLOGIE </t>
  </si>
  <si>
    <t>6. RADIOLOGIE  DENTARA</t>
  </si>
  <si>
    <t>ianuarie   2021</t>
  </si>
  <si>
    <t xml:space="preserve">  DIRECTOR EXECUTIV R.C</t>
  </si>
  <si>
    <t>LABORATOARE DE ANALIZE MEDICALE</t>
  </si>
  <si>
    <t>CREDIT ANGAJAMENT</t>
  </si>
  <si>
    <t>LEI</t>
  </si>
  <si>
    <t>A. Resurse Tehnice</t>
  </si>
  <si>
    <t>B. Logistica</t>
  </si>
  <si>
    <t>C.Resurse umane</t>
  </si>
  <si>
    <t>1. CRIT EVAL RESURSE</t>
  </si>
  <si>
    <t>ISO 15189</t>
  </si>
  <si>
    <t>Testare Competenta</t>
  </si>
  <si>
    <t>2. CRIT DE CALITATE</t>
  </si>
  <si>
    <t>TOTAL PUNCTAJ</t>
  </si>
  <si>
    <t>5=2+3+4</t>
  </si>
  <si>
    <t>8=6+7</t>
  </si>
  <si>
    <t>7=5+8</t>
  </si>
  <si>
    <t>lei</t>
  </si>
  <si>
    <t>2. CRITERIUL DE CALITATE  50% DIN SUMA , DIN CARE :</t>
  </si>
  <si>
    <t xml:space="preserve">50% ISO </t>
  </si>
  <si>
    <t>50% TESTARE COMPETENTA</t>
  </si>
  <si>
    <t>verificare</t>
  </si>
  <si>
    <t>VALOARE PUNCT = SUMA /  NR TOTAL DE PUNCTE DE LA CRITERIUL RESPECTIV</t>
  </si>
  <si>
    <t>CALCUL VALOAREA PUNCTULUI</t>
  </si>
  <si>
    <t>VALOARE PUNCT</t>
  </si>
  <si>
    <t>ev resurse ( 50%)</t>
  </si>
  <si>
    <t>iso</t>
  </si>
  <si>
    <t>testare comp</t>
  </si>
  <si>
    <t>suplimentare</t>
  </si>
  <si>
    <t>val pct resurse</t>
  </si>
  <si>
    <t>suma din resurse</t>
  </si>
  <si>
    <t>suma din ISO</t>
  </si>
  <si>
    <t>suma test comp</t>
  </si>
  <si>
    <t>2=val pct*nr pct  fz</t>
  </si>
  <si>
    <t>3 = val pct*nr pct  fz</t>
  </si>
  <si>
    <t>4=val pct*nr pct  fz</t>
  </si>
  <si>
    <t>diferenta</t>
  </si>
  <si>
    <t>total  CA , din care</t>
  </si>
  <si>
    <t xml:space="preserve">            CITOLOGIE  SI  HISTOPATOLOGIE</t>
  </si>
  <si>
    <t xml:space="preserve">CREDIT ANAGAJAMENT </t>
  </si>
  <si>
    <t xml:space="preserve">LEI </t>
  </si>
  <si>
    <t xml:space="preserve">PUNCTAJ  CITOLOGIE SI HISTOPATOLOGIE   </t>
  </si>
  <si>
    <t>A.Capacit Resurse Tehnice</t>
  </si>
  <si>
    <t>B.Resurse umane</t>
  </si>
  <si>
    <t>C.Logistica</t>
  </si>
  <si>
    <t>TOTAL EVAL RESURSE</t>
  </si>
  <si>
    <t xml:space="preserve">1. CRITERIUL DE EVALUARE A RESURSELOR  </t>
  </si>
  <si>
    <t>ev resurse</t>
  </si>
  <si>
    <t>verificare :</t>
  </si>
  <si>
    <t xml:space="preserve">        EC MIHAI GEANTA</t>
  </si>
  <si>
    <t xml:space="preserve">                 EC DOINA STAN</t>
  </si>
  <si>
    <t xml:space="preserve">      EC ANDA BUSUIOC</t>
  </si>
  <si>
    <t xml:space="preserve">                 ECOGRAFII </t>
  </si>
  <si>
    <t>2. Criteriul de disponibilitate</t>
  </si>
  <si>
    <r>
      <t>1. CRITERIUL DE EVALUARE A RESURSELOR  90% +10% ( de la disponibilitate)</t>
    </r>
    <r>
      <rPr>
        <b/>
        <sz val="12"/>
        <rFont val="Batang"/>
      </rPr>
      <t xml:space="preserve"> </t>
    </r>
  </si>
  <si>
    <t>ev resurse+dispon</t>
  </si>
  <si>
    <t>suma resurse</t>
  </si>
  <si>
    <t>verificare:</t>
  </si>
  <si>
    <t xml:space="preserve">2. CRITERIUL DE DISPONIBILITATE </t>
  </si>
  <si>
    <t xml:space="preserve">NICI UN FURNIZOR NU INDEPLINESTE CRITERIUL DE DISPONIBILITATE, PRIN URMARE </t>
  </si>
  <si>
    <t>SUMA SE VA REPARTIZA LA CRITERIUL DE EVALUARE A RESURSELOR</t>
  </si>
  <si>
    <t>suma max</t>
  </si>
  <si>
    <t>ec  MONICA MATEI</t>
  </si>
  <si>
    <t xml:space="preserve">       SPITAL   SLOBOZIA - CT  si  RMN </t>
  </si>
  <si>
    <t xml:space="preserve">CREDIT  ANGAJAMENT </t>
  </si>
  <si>
    <t xml:space="preserve">           RADIOLOGIE CONVENTIONALA</t>
  </si>
  <si>
    <t>SPITAL  URZICENI</t>
  </si>
  <si>
    <t xml:space="preserve">TOTAL </t>
  </si>
  <si>
    <t>1. CRITERIUL DE EVALUARE A RESURSELOR  90%  DIN SUMA</t>
  </si>
  <si>
    <t xml:space="preserve">2. CRITERIUL DE DISPONIBILITATE  10%  DIN SUMA </t>
  </si>
  <si>
    <t>disponibilitate</t>
  </si>
  <si>
    <t>suma din disponib</t>
  </si>
  <si>
    <t xml:space="preserve">RADIOLOGIE DENTARA </t>
  </si>
  <si>
    <t>7. RADIOLOGIE DENTARA</t>
  </si>
  <si>
    <t xml:space="preserve">DAISY CLINIC </t>
  </si>
  <si>
    <t xml:space="preserve">  </t>
  </si>
  <si>
    <t>CA contractat pe tip de investigatii</t>
  </si>
  <si>
    <t>laboratoare</t>
  </si>
  <si>
    <t>radiologie dentara</t>
  </si>
  <si>
    <t>INTOCMIT</t>
  </si>
  <si>
    <t>REPARTIZARE  CREDIT ANGAJAMENT    IANUARIE   2021</t>
  </si>
  <si>
    <t>CA ianuarie 2021</t>
  </si>
  <si>
    <t>1. LABORATOARE ANALIZE MEDICALE</t>
  </si>
  <si>
    <t xml:space="preserve">CT si RMN </t>
  </si>
  <si>
    <t>1.CRITERIUL DE EVALUARE A RESURSELOR 50% DIN SUMA :</t>
  </si>
  <si>
    <t>total CA</t>
  </si>
  <si>
    <t>CA</t>
  </si>
  <si>
    <t xml:space="preserve">CA aprobat ianuarie 2021 </t>
  </si>
  <si>
    <t>total para</t>
  </si>
  <si>
    <t xml:space="preserve"> VALOARE  CONTRACT  PARACLINIC  </t>
  </si>
  <si>
    <t>februarie   2021</t>
  </si>
  <si>
    <t>ct+rmn</t>
  </si>
  <si>
    <t>CREDIT ANGAJAMENT APROBAT IANUARIE -FEBRUARIE 2021 :</t>
  </si>
  <si>
    <t>CA februarie 2021</t>
  </si>
  <si>
    <t xml:space="preserve">            CREDIT  ANGAJAMENT PARACLINIC  IANUARIE -FEBRUARIE  2021</t>
  </si>
  <si>
    <r>
      <t>REPARTIZARE  CREDIT ANGAJAMENT FEBRUARIE  2021</t>
    </r>
    <r>
      <rPr>
        <b/>
        <sz val="11"/>
        <color rgb="FFFF0000"/>
        <rFont val="Times New Roman"/>
        <family val="1"/>
      </rPr>
      <t xml:space="preserve"> </t>
    </r>
  </si>
  <si>
    <t>total  CA  februarie 2021</t>
  </si>
  <si>
    <t>REPARTIZARE  CREDIT ANGAJAMENT    FEBRUARIE   2021</t>
  </si>
  <si>
    <t>REPARTIZARE  CREDIT ANGAJAMENT    FEBRUARIE  2021</t>
  </si>
  <si>
    <t>REPARTIZARE CREDIT ANGAJAMENT  FEBRUARIE 2021</t>
  </si>
  <si>
    <t>REPARTIZARE  CREDIT ANGAJAMENT  FEBRUARIE   2021</t>
  </si>
  <si>
    <t>REPARTIZARE CREDIT ANGAJAMENT  FEBRUARIE  2021</t>
  </si>
  <si>
    <t>februarie  2021</t>
  </si>
  <si>
    <t>REPARTIZARE  CREDIT ANAGAJAMENT IN LUNA  FEBRUARIE   2021</t>
  </si>
  <si>
    <t>total CA februarie</t>
  </si>
  <si>
    <t>REPARTIZARE CREDIT ANGAJAMENT   FEBRUARIE   2021</t>
  </si>
  <si>
    <t>REPARTIZARE  CREDIT ANGAJAMENT  FEBRUARIE  2021</t>
  </si>
  <si>
    <t>REPARTIZARE CREDIT ANGAJAMENT   FEBRUARIE  2021</t>
  </si>
  <si>
    <t>contractat ianuarie</t>
  </si>
  <si>
    <t>contractat februarie</t>
  </si>
  <si>
    <t>total 2021</t>
  </si>
  <si>
    <t>IANUARIE-FEBRUARIE 2020</t>
  </si>
  <si>
    <t xml:space="preserve">                  DIRECTOR EX DIR ECONOMICA</t>
  </si>
  <si>
    <t xml:space="preserve">                          EC DOINA STAN</t>
  </si>
  <si>
    <t>28.01.2021</t>
  </si>
  <si>
    <t>Nr.   756  din  28.01.2021</t>
  </si>
  <si>
    <t>total CA februarie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</si>
</sst>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58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Arial Narrow"/>
      <family val="2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4"/>
      <name val="Times New Roman"/>
      <family val="1"/>
    </font>
    <font>
      <b/>
      <sz val="13"/>
      <name val="Arial Narrow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2"/>
      <name val="Batang"/>
      <family val="1"/>
    </font>
    <font>
      <b/>
      <sz val="12"/>
      <name val="Batang"/>
    </font>
    <font>
      <sz val="12"/>
      <name val="Batang"/>
      <family val="1"/>
    </font>
    <font>
      <b/>
      <sz val="10"/>
      <color theme="1"/>
      <name val="Times New Roman"/>
      <family val="1"/>
    </font>
    <font>
      <b/>
      <sz val="12"/>
      <color rgb="FFFF0000"/>
      <name val="Batang"/>
    </font>
    <font>
      <sz val="12"/>
      <color rgb="FFFF0000"/>
      <name val="Batang"/>
      <family val="1"/>
    </font>
    <font>
      <b/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0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" fontId="1" fillId="0" borderId="0" xfId="0" applyNumberFormat="1" applyFont="1" applyFill="1" applyBorder="1"/>
    <xf numFmtId="0" fontId="3" fillId="0" borderId="0" xfId="0" applyFont="1" applyFill="1"/>
    <xf numFmtId="4" fontId="1" fillId="0" borderId="0" xfId="0" applyNumberFormat="1" applyFont="1" applyBorder="1"/>
    <xf numFmtId="0" fontId="8" fillId="0" borderId="0" xfId="0" applyFont="1" applyFill="1"/>
    <xf numFmtId="0" fontId="8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8" fillId="0" borderId="1" xfId="0" applyFont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8" fillId="0" borderId="2" xfId="0" applyFont="1" applyBorder="1"/>
    <xf numFmtId="0" fontId="8" fillId="0" borderId="11" xfId="0" applyFont="1" applyFill="1" applyBorder="1"/>
    <xf numFmtId="0" fontId="8" fillId="0" borderId="0" xfId="0" applyFont="1" applyBorder="1"/>
    <xf numFmtId="0" fontId="8" fillId="0" borderId="0" xfId="0" applyFont="1" applyFill="1" applyBorder="1"/>
    <xf numFmtId="4" fontId="10" fillId="0" borderId="0" xfId="0" applyNumberFormat="1" applyFont="1" applyFill="1" applyBorder="1"/>
    <xf numFmtId="0" fontId="8" fillId="2" borderId="0" xfId="0" applyFont="1" applyFill="1" applyBorder="1"/>
    <xf numFmtId="4" fontId="8" fillId="2" borderId="0" xfId="0" applyNumberFormat="1" applyFont="1" applyFill="1" applyBorder="1"/>
    <xf numFmtId="4" fontId="8" fillId="0" borderId="0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0" borderId="6" xfId="0" applyFont="1" applyFill="1" applyBorder="1"/>
    <xf numFmtId="4" fontId="3" fillId="0" borderId="0" xfId="0" applyNumberFormat="1" applyFont="1"/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4" fontId="8" fillId="0" borderId="0" xfId="0" applyNumberFormat="1" applyFont="1" applyBorder="1"/>
    <xf numFmtId="0" fontId="3" fillId="0" borderId="2" xfId="0" applyFont="1" applyBorder="1"/>
    <xf numFmtId="4" fontId="3" fillId="0" borderId="0" xfId="0" applyNumberFormat="1" applyFont="1" applyBorder="1"/>
    <xf numFmtId="0" fontId="13" fillId="0" borderId="2" xfId="0" applyFont="1" applyBorder="1"/>
    <xf numFmtId="0" fontId="13" fillId="0" borderId="11" xfId="0" applyFont="1" applyBorder="1"/>
    <xf numFmtId="0" fontId="13" fillId="0" borderId="0" xfId="0" applyFont="1" applyBorder="1"/>
    <xf numFmtId="4" fontId="8" fillId="0" borderId="0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right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8" fillId="0" borderId="12" xfId="0" applyFont="1" applyFill="1" applyBorder="1"/>
    <xf numFmtId="0" fontId="12" fillId="0" borderId="13" xfId="0" applyFont="1" applyFill="1" applyBorder="1"/>
    <xf numFmtId="0" fontId="1" fillId="0" borderId="0" xfId="0" applyFont="1" applyFill="1" applyBorder="1"/>
    <xf numFmtId="0" fontId="1" fillId="0" borderId="13" xfId="0" applyFont="1" applyFill="1" applyBorder="1"/>
    <xf numFmtId="4" fontId="8" fillId="0" borderId="12" xfId="0" applyNumberFormat="1" applyFont="1" applyFill="1" applyBorder="1"/>
    <xf numFmtId="0" fontId="2" fillId="0" borderId="0" xfId="0" applyFont="1" applyFill="1"/>
    <xf numFmtId="0" fontId="16" fillId="0" borderId="0" xfId="0" applyFont="1"/>
    <xf numFmtId="4" fontId="14" fillId="0" borderId="0" xfId="0" applyNumberFormat="1" applyFont="1" applyBorder="1"/>
    <xf numFmtId="0" fontId="3" fillId="0" borderId="11" xfId="0" applyFont="1" applyFill="1" applyBorder="1"/>
    <xf numFmtId="0" fontId="8" fillId="0" borderId="12" xfId="0" applyFont="1" applyFill="1" applyBorder="1" applyAlignment="1">
      <alignment horizontal="center"/>
    </xf>
    <xf numFmtId="4" fontId="15" fillId="0" borderId="13" xfId="0" applyNumberFormat="1" applyFont="1" applyBorder="1"/>
    <xf numFmtId="0" fontId="8" fillId="0" borderId="3" xfId="0" applyFont="1" applyBorder="1" applyAlignment="1">
      <alignment horizontal="center"/>
    </xf>
    <xf numFmtId="0" fontId="12" fillId="0" borderId="0" xfId="0" applyFont="1" applyFill="1" applyBorder="1"/>
    <xf numFmtId="0" fontId="15" fillId="0" borderId="0" xfId="0" applyFont="1"/>
    <xf numFmtId="0" fontId="19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justify"/>
    </xf>
    <xf numFmtId="0" fontId="15" fillId="0" borderId="15" xfId="0" applyFont="1" applyBorder="1" applyAlignment="1">
      <alignment horizontal="center" vertical="justify"/>
    </xf>
    <xf numFmtId="0" fontId="12" fillId="0" borderId="34" xfId="0" applyFont="1" applyFill="1" applyBorder="1"/>
    <xf numFmtId="0" fontId="12" fillId="0" borderId="35" xfId="0" applyFont="1" applyFill="1" applyBorder="1"/>
    <xf numFmtId="0" fontId="12" fillId="0" borderId="36" xfId="0" applyFont="1" applyFill="1" applyBorder="1"/>
    <xf numFmtId="0" fontId="15" fillId="0" borderId="28" xfId="0" applyFont="1" applyBorder="1" applyAlignment="1">
      <alignment horizontal="center"/>
    </xf>
    <xf numFmtId="4" fontId="19" fillId="0" borderId="37" xfId="0" applyNumberFormat="1" applyFont="1" applyBorder="1"/>
    <xf numFmtId="0" fontId="15" fillId="0" borderId="38" xfId="0" applyFont="1" applyBorder="1"/>
    <xf numFmtId="0" fontId="15" fillId="0" borderId="39" xfId="0" applyFont="1" applyBorder="1"/>
    <xf numFmtId="0" fontId="16" fillId="0" borderId="34" xfId="0" applyFont="1" applyBorder="1"/>
    <xf numFmtId="0" fontId="12" fillId="0" borderId="38" xfId="0" applyFont="1" applyFill="1" applyBorder="1"/>
    <xf numFmtId="0" fontId="12" fillId="0" borderId="16" xfId="0" applyFont="1" applyFill="1" applyBorder="1"/>
    <xf numFmtId="4" fontId="15" fillId="0" borderId="14" xfId="0" applyNumberFormat="1" applyFont="1" applyBorder="1" applyAlignment="1">
      <alignment horizontal="center"/>
    </xf>
    <xf numFmtId="4" fontId="19" fillId="0" borderId="10" xfId="0" applyNumberFormat="1" applyFont="1" applyBorder="1"/>
    <xf numFmtId="4" fontId="19" fillId="0" borderId="40" xfId="0" applyNumberFormat="1" applyFont="1" applyBorder="1"/>
    <xf numFmtId="0" fontId="15" fillId="0" borderId="32" xfId="0" applyFont="1" applyBorder="1"/>
    <xf numFmtId="4" fontId="16" fillId="0" borderId="40" xfId="0" applyNumberFormat="1" applyFont="1" applyBorder="1"/>
    <xf numFmtId="0" fontId="15" fillId="0" borderId="34" xfId="0" applyFont="1" applyBorder="1"/>
    <xf numFmtId="0" fontId="15" fillId="0" borderId="0" xfId="0" applyFont="1" applyBorder="1"/>
    <xf numFmtId="0" fontId="16" fillId="0" borderId="38" xfId="0" applyFont="1" applyBorder="1"/>
    <xf numFmtId="0" fontId="12" fillId="0" borderId="39" xfId="0" applyFont="1" applyFill="1" applyBorder="1"/>
    <xf numFmtId="0" fontId="15" fillId="0" borderId="24" xfId="0" applyFont="1" applyBorder="1" applyAlignment="1">
      <alignment horizontal="center"/>
    </xf>
    <xf numFmtId="4" fontId="19" fillId="0" borderId="18" xfId="0" applyNumberFormat="1" applyFont="1" applyBorder="1"/>
    <xf numFmtId="4" fontId="19" fillId="0" borderId="38" xfId="0" applyNumberFormat="1" applyFont="1" applyBorder="1"/>
    <xf numFmtId="4" fontId="16" fillId="0" borderId="38" xfId="0" applyNumberFormat="1" applyFont="1" applyBorder="1"/>
    <xf numFmtId="0" fontId="12" fillId="0" borderId="41" xfId="0" applyFont="1" applyFill="1" applyBorder="1"/>
    <xf numFmtId="0" fontId="15" fillId="0" borderId="13" xfId="0" applyFont="1" applyBorder="1" applyAlignment="1">
      <alignment horizontal="center"/>
    </xf>
    <xf numFmtId="4" fontId="19" fillId="0" borderId="13" xfId="0" applyNumberFormat="1" applyFont="1" applyBorder="1"/>
    <xf numFmtId="0" fontId="15" fillId="0" borderId="13" xfId="0" applyFont="1" applyBorder="1"/>
    <xf numFmtId="0" fontId="12" fillId="0" borderId="42" xfId="0" applyFont="1" applyFill="1" applyBorder="1"/>
    <xf numFmtId="0" fontId="15" fillId="0" borderId="40" xfId="0" applyFont="1" applyBorder="1"/>
    <xf numFmtId="0" fontId="15" fillId="0" borderId="31" xfId="0" applyFont="1" applyBorder="1"/>
    <xf numFmtId="0" fontId="12" fillId="0" borderId="32" xfId="0" applyFont="1" applyFill="1" applyBorder="1"/>
    <xf numFmtId="4" fontId="15" fillId="0" borderId="3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4" fontId="16" fillId="0" borderId="0" xfId="0" applyNumberFormat="1" applyFont="1" applyBorder="1" applyAlignment="1">
      <alignment horizontal="right"/>
    </xf>
    <xf numFmtId="4" fontId="19" fillId="0" borderId="0" xfId="0" applyNumberFormat="1" applyFont="1" applyBorder="1"/>
    <xf numFmtId="4" fontId="16" fillId="0" borderId="0" xfId="0" applyNumberFormat="1" applyFont="1" applyBorder="1"/>
    <xf numFmtId="0" fontId="19" fillId="0" borderId="0" xfId="0" applyFont="1" applyBorder="1"/>
    <xf numFmtId="0" fontId="20" fillId="0" borderId="0" xfId="0" applyFont="1"/>
    <xf numFmtId="0" fontId="17" fillId="0" borderId="0" xfId="0" applyFont="1" applyFill="1" applyBorder="1"/>
    <xf numFmtId="0" fontId="1" fillId="0" borderId="13" xfId="1" applyFont="1" applyFill="1" applyBorder="1" applyAlignment="1">
      <alignment horizontal="center"/>
    </xf>
    <xf numFmtId="0" fontId="16" fillId="0" borderId="13" xfId="0" applyFont="1" applyBorder="1" applyAlignment="1">
      <alignment horizontal="center" vertical="justify"/>
    </xf>
    <xf numFmtId="0" fontId="12" fillId="0" borderId="13" xfId="1" applyFont="1" applyFill="1" applyBorder="1" applyAlignment="1">
      <alignment horizontal="center"/>
    </xf>
    <xf numFmtId="0" fontId="12" fillId="0" borderId="13" xfId="1" applyFont="1" applyFill="1" applyBorder="1" applyAlignment="1">
      <alignment horizontal="left"/>
    </xf>
    <xf numFmtId="4" fontId="19" fillId="0" borderId="28" xfId="0" applyNumberFormat="1" applyFont="1" applyBorder="1"/>
    <xf numFmtId="0" fontId="15" fillId="0" borderId="28" xfId="0" applyFont="1" applyBorder="1"/>
    <xf numFmtId="0" fontId="16" fillId="0" borderId="44" xfId="0" applyFont="1" applyBorder="1"/>
    <xf numFmtId="0" fontId="16" fillId="0" borderId="45" xfId="0" applyFont="1" applyBorder="1"/>
    <xf numFmtId="4" fontId="16" fillId="0" borderId="30" xfId="0" applyNumberFormat="1" applyFont="1" applyBorder="1" applyAlignment="1">
      <alignment horizontal="right"/>
    </xf>
    <xf numFmtId="4" fontId="19" fillId="0" borderId="30" xfId="0" applyNumberFormat="1" applyFont="1" applyBorder="1"/>
    <xf numFmtId="0" fontId="15" fillId="0" borderId="30" xfId="0" applyFont="1" applyBorder="1"/>
    <xf numFmtId="4" fontId="16" fillId="0" borderId="46" xfId="0" applyNumberFormat="1" applyFont="1" applyBorder="1"/>
    <xf numFmtId="4" fontId="15" fillId="0" borderId="13" xfId="0" applyNumberFormat="1" applyFont="1" applyFill="1" applyBorder="1"/>
    <xf numFmtId="0" fontId="3" fillId="0" borderId="47" xfId="0" applyFont="1" applyFill="1" applyBorder="1"/>
    <xf numFmtId="0" fontId="22" fillId="0" borderId="0" xfId="0" applyFont="1" applyFill="1"/>
    <xf numFmtId="0" fontId="0" fillId="0" borderId="0" xfId="0" applyFill="1"/>
    <xf numFmtId="4" fontId="3" fillId="0" borderId="0" xfId="1" applyNumberFormat="1" applyFont="1" applyBorder="1"/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12" fillId="0" borderId="0" xfId="0" applyNumberFormat="1" applyFont="1" applyBorder="1"/>
    <xf numFmtId="0" fontId="12" fillId="0" borderId="0" xfId="0" applyFont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21" fillId="0" borderId="0" xfId="0" applyNumberFormat="1" applyFont="1" applyBorder="1"/>
    <xf numFmtId="0" fontId="12" fillId="0" borderId="0" xfId="0" applyFont="1" applyBorder="1"/>
    <xf numFmtId="0" fontId="1" fillId="0" borderId="0" xfId="0" applyFont="1" applyBorder="1"/>
    <xf numFmtId="4" fontId="3" fillId="0" borderId="20" xfId="0" applyNumberFormat="1" applyFont="1" applyFill="1" applyBorder="1"/>
    <xf numFmtId="4" fontId="3" fillId="0" borderId="19" xfId="0" applyNumberFormat="1" applyFont="1" applyFill="1" applyBorder="1"/>
    <xf numFmtId="4" fontId="3" fillId="0" borderId="26" xfId="0" applyNumberFormat="1" applyFont="1" applyFill="1" applyBorder="1"/>
    <xf numFmtId="4" fontId="3" fillId="0" borderId="50" xfId="0" applyNumberFormat="1" applyFont="1" applyFill="1" applyBorder="1"/>
    <xf numFmtId="4" fontId="3" fillId="0" borderId="12" xfId="0" applyNumberFormat="1" applyFont="1" applyFill="1" applyBorder="1"/>
    <xf numFmtId="4" fontId="8" fillId="0" borderId="12" xfId="0" applyNumberFormat="1" applyFont="1" applyFill="1" applyBorder="1" applyAlignment="1">
      <alignment horizontal="right"/>
    </xf>
    <xf numFmtId="4" fontId="8" fillId="0" borderId="12" xfId="0" applyNumberFormat="1" applyFont="1" applyBorder="1"/>
    <xf numFmtId="4" fontId="3" fillId="0" borderId="51" xfId="0" applyNumberFormat="1" applyFont="1" applyFill="1" applyBorder="1"/>
    <xf numFmtId="0" fontId="0" fillId="0" borderId="0" xfId="0" applyFont="1"/>
    <xf numFmtId="0" fontId="28" fillId="0" borderId="0" xfId="0" applyFont="1"/>
    <xf numFmtId="4" fontId="30" fillId="0" borderId="0" xfId="0" applyNumberFormat="1" applyFont="1" applyBorder="1"/>
    <xf numFmtId="0" fontId="31" fillId="0" borderId="0" xfId="0" applyFont="1"/>
    <xf numFmtId="0" fontId="32" fillId="0" borderId="0" xfId="0" applyFont="1"/>
    <xf numFmtId="4" fontId="33" fillId="0" borderId="0" xfId="1" applyNumberFormat="1" applyFont="1" applyFill="1" applyBorder="1"/>
    <xf numFmtId="0" fontId="27" fillId="0" borderId="0" xfId="0" applyFont="1" applyFill="1"/>
    <xf numFmtId="0" fontId="1" fillId="0" borderId="17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2" fillId="0" borderId="24" xfId="1" applyFont="1" applyFill="1" applyBorder="1" applyAlignment="1">
      <alignment horizontal="center" vertical="justify"/>
    </xf>
    <xf numFmtId="0" fontId="12" fillId="0" borderId="18" xfId="1" applyFont="1" applyFill="1" applyBorder="1" applyAlignment="1">
      <alignment horizontal="center" vertical="justify"/>
    </xf>
    <xf numFmtId="0" fontId="4" fillId="0" borderId="34" xfId="1" applyFont="1" applyFill="1" applyBorder="1" applyAlignment="1">
      <alignment horizontal="center" vertical="justify"/>
    </xf>
    <xf numFmtId="0" fontId="4" fillId="0" borderId="12" xfId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12" fillId="0" borderId="11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2" fillId="0" borderId="49" xfId="1" applyFont="1" applyFill="1" applyBorder="1" applyAlignment="1">
      <alignment horizontal="center"/>
    </xf>
    <xf numFmtId="0" fontId="12" fillId="0" borderId="25" xfId="1" applyFont="1" applyFill="1" applyBorder="1"/>
    <xf numFmtId="0" fontId="12" fillId="0" borderId="6" xfId="1" applyFont="1" applyFill="1" applyBorder="1"/>
    <xf numFmtId="4" fontId="12" fillId="0" borderId="6" xfId="1" applyNumberFormat="1" applyFont="1" applyFill="1" applyBorder="1"/>
    <xf numFmtId="4" fontId="1" fillId="0" borderId="6" xfId="1" applyNumberFormat="1" applyFont="1" applyFill="1" applyBorder="1"/>
    <xf numFmtId="0" fontId="12" fillId="0" borderId="43" xfId="1" applyFont="1" applyFill="1" applyBorder="1"/>
    <xf numFmtId="0" fontId="12" fillId="0" borderId="13" xfId="1" applyFont="1" applyFill="1" applyBorder="1"/>
    <xf numFmtId="4" fontId="12" fillId="0" borderId="13" xfId="1" applyNumberFormat="1" applyFont="1" applyFill="1" applyBorder="1"/>
    <xf numFmtId="4" fontId="1" fillId="0" borderId="13" xfId="1" applyNumberFormat="1" applyFont="1" applyFill="1" applyBorder="1"/>
    <xf numFmtId="0" fontId="12" fillId="0" borderId="8" xfId="1" applyFont="1" applyFill="1" applyBorder="1"/>
    <xf numFmtId="0" fontId="12" fillId="0" borderId="42" xfId="1" applyFont="1" applyFill="1" applyBorder="1"/>
    <xf numFmtId="0" fontId="12" fillId="0" borderId="14" xfId="1" applyFont="1" applyFill="1" applyBorder="1"/>
    <xf numFmtId="4" fontId="12" fillId="0" borderId="14" xfId="1" applyNumberFormat="1" applyFont="1" applyFill="1" applyBorder="1"/>
    <xf numFmtId="4" fontId="1" fillId="0" borderId="14" xfId="1" applyNumberFormat="1" applyFont="1" applyFill="1" applyBorder="1"/>
    <xf numFmtId="0" fontId="1" fillId="0" borderId="1" xfId="1" applyFont="1" applyFill="1" applyBorder="1"/>
    <xf numFmtId="0" fontId="1" fillId="0" borderId="3" xfId="1" applyFont="1" applyFill="1" applyBorder="1"/>
    <xf numFmtId="4" fontId="16" fillId="0" borderId="3" xfId="0" applyNumberFormat="1" applyFont="1" applyFill="1" applyBorder="1"/>
    <xf numFmtId="0" fontId="1" fillId="0" borderId="0" xfId="1" applyFont="1" applyFill="1" applyBorder="1"/>
    <xf numFmtId="0" fontId="1" fillId="0" borderId="0" xfId="0" applyFont="1" applyFill="1"/>
    <xf numFmtId="0" fontId="12" fillId="0" borderId="0" xfId="0" applyFont="1" applyFill="1"/>
    <xf numFmtId="4" fontId="29" fillId="0" borderId="0" xfId="0" applyNumberFormat="1" applyFont="1" applyFill="1"/>
    <xf numFmtId="4" fontId="16" fillId="0" borderId="0" xfId="0" applyNumberFormat="1" applyFont="1" applyFill="1" applyBorder="1"/>
    <xf numFmtId="0" fontId="15" fillId="0" borderId="0" xfId="0" applyFont="1" applyFill="1"/>
    <xf numFmtId="4" fontId="15" fillId="0" borderId="0" xfId="0" applyNumberFormat="1" applyFont="1" applyFill="1" applyBorder="1"/>
    <xf numFmtId="4" fontId="29" fillId="0" borderId="0" xfId="0" applyNumberFormat="1" applyFont="1" applyFill="1" applyBorder="1"/>
    <xf numFmtId="4" fontId="29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6" fillId="0" borderId="27" xfId="0" applyFont="1" applyBorder="1" applyAlignment="1">
      <alignment wrapText="1"/>
    </xf>
    <xf numFmtId="0" fontId="19" fillId="0" borderId="28" xfId="0" applyFont="1" applyBorder="1" applyAlignment="1">
      <alignment horizontal="center" wrapText="1"/>
    </xf>
    <xf numFmtId="0" fontId="19" fillId="0" borderId="28" xfId="0" applyFont="1" applyBorder="1" applyAlignment="1">
      <alignment horizontal="center"/>
    </xf>
    <xf numFmtId="0" fontId="19" fillId="0" borderId="44" xfId="0" applyFont="1" applyBorder="1"/>
    <xf numFmtId="0" fontId="34" fillId="0" borderId="0" xfId="0" applyFont="1" applyBorder="1"/>
    <xf numFmtId="0" fontId="17" fillId="0" borderId="7" xfId="1" applyFont="1" applyFill="1" applyBorder="1"/>
    <xf numFmtId="4" fontId="34" fillId="0" borderId="0" xfId="0" applyNumberFormat="1" applyFont="1" applyBorder="1"/>
    <xf numFmtId="0" fontId="19" fillId="0" borderId="29" xfId="0" applyFont="1" applyBorder="1"/>
    <xf numFmtId="4" fontId="16" fillId="0" borderId="30" xfId="0" applyNumberFormat="1" applyFont="1" applyBorder="1"/>
    <xf numFmtId="0" fontId="16" fillId="0" borderId="46" xfId="0" applyFont="1" applyBorder="1"/>
    <xf numFmtId="0" fontId="16" fillId="0" borderId="0" xfId="0" applyFont="1" applyBorder="1"/>
    <xf numFmtId="0" fontId="20" fillId="0" borderId="0" xfId="0" applyFont="1" applyBorder="1"/>
    <xf numFmtId="4" fontId="15" fillId="0" borderId="0" xfId="0" applyNumberFormat="1" applyFont="1" applyBorder="1"/>
    <xf numFmtId="0" fontId="1" fillId="0" borderId="11" xfId="1" applyFont="1" applyFill="1" applyBorder="1" applyAlignment="1">
      <alignment horizontal="center"/>
    </xf>
    <xf numFmtId="0" fontId="19" fillId="0" borderId="3" xfId="0" applyFont="1" applyBorder="1" applyAlignment="1">
      <alignment horizontal="center" vertical="justify" wrapText="1"/>
    </xf>
    <xf numFmtId="0" fontId="19" fillId="0" borderId="3" xfId="0" applyFont="1" applyBorder="1" applyAlignment="1">
      <alignment horizontal="center" vertical="justify"/>
    </xf>
    <xf numFmtId="0" fontId="19" fillId="0" borderId="23" xfId="0" applyFont="1" applyBorder="1" applyAlignment="1">
      <alignment vertical="justify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 applyAlignment="1">
      <alignment horizontal="center"/>
    </xf>
    <xf numFmtId="0" fontId="12" fillId="0" borderId="5" xfId="1" applyFont="1" applyFill="1" applyBorder="1"/>
    <xf numFmtId="4" fontId="15" fillId="0" borderId="6" xfId="0" applyNumberFormat="1" applyFont="1" applyBorder="1"/>
    <xf numFmtId="4" fontId="15" fillId="0" borderId="5" xfId="0" applyNumberFormat="1" applyFont="1" applyBorder="1"/>
    <xf numFmtId="4" fontId="16" fillId="0" borderId="6" xfId="0" applyNumberFormat="1" applyFont="1" applyBorder="1"/>
    <xf numFmtId="4" fontId="0" fillId="0" borderId="0" xfId="0" applyNumberFormat="1"/>
    <xf numFmtId="0" fontId="12" fillId="0" borderId="10" xfId="1" applyFont="1" applyFill="1" applyBorder="1"/>
    <xf numFmtId="0" fontId="1" fillId="0" borderId="11" xfId="1" applyFont="1" applyFill="1" applyBorder="1"/>
    <xf numFmtId="4" fontId="15" fillId="0" borderId="2" xfId="0" applyNumberFormat="1" applyFont="1" applyBorder="1"/>
    <xf numFmtId="4" fontId="16" fillId="0" borderId="2" xfId="0" applyNumberFormat="1" applyFont="1" applyBorder="1"/>
    <xf numFmtId="0" fontId="36" fillId="0" borderId="0" xfId="1" applyFont="1" applyFill="1" applyBorder="1"/>
    <xf numFmtId="0" fontId="37" fillId="0" borderId="0" xfId="0" applyFont="1" applyAlignment="1">
      <alignment horizontal="center"/>
    </xf>
    <xf numFmtId="0" fontId="12" fillId="0" borderId="0" xfId="1" applyFont="1" applyFill="1" applyBorder="1"/>
    <xf numFmtId="4" fontId="0" fillId="0" borderId="0" xfId="0" applyNumberFormat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4" fontId="0" fillId="0" borderId="0" xfId="0" applyNumberFormat="1" applyFill="1"/>
    <xf numFmtId="0" fontId="1" fillId="0" borderId="2" xfId="1" applyFont="1" applyFill="1" applyBorder="1"/>
    <xf numFmtId="0" fontId="11" fillId="0" borderId="0" xfId="0" applyFont="1"/>
    <xf numFmtId="4" fontId="36" fillId="4" borderId="0" xfId="0" applyNumberFormat="1" applyFont="1" applyFill="1" applyBorder="1"/>
    <xf numFmtId="4" fontId="1" fillId="0" borderId="0" xfId="1" applyNumberFormat="1" applyFont="1" applyBorder="1"/>
    <xf numFmtId="0" fontId="16" fillId="0" borderId="0" xfId="0" applyFont="1" applyFill="1"/>
    <xf numFmtId="4" fontId="1" fillId="0" borderId="0" xfId="1" applyNumberFormat="1" applyFont="1" applyFill="1" applyBorder="1"/>
    <xf numFmtId="0" fontId="1" fillId="0" borderId="0" xfId="1" applyFont="1"/>
    <xf numFmtId="0" fontId="12" fillId="0" borderId="0" xfId="1" applyFont="1" applyBorder="1"/>
    <xf numFmtId="0" fontId="1" fillId="0" borderId="18" xfId="1" applyFont="1" applyFill="1" applyBorder="1" applyAlignment="1">
      <alignment horizontal="center"/>
    </xf>
    <xf numFmtId="0" fontId="12" fillId="0" borderId="17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 vertical="justify"/>
    </xf>
    <xf numFmtId="0" fontId="12" fillId="0" borderId="0" xfId="1" applyFont="1" applyBorder="1" applyAlignment="1">
      <alignment horizontal="center" vertical="justify"/>
    </xf>
    <xf numFmtId="0" fontId="12" fillId="0" borderId="24" xfId="1" applyFont="1" applyFill="1" applyBorder="1" applyAlignment="1">
      <alignment horizontal="center"/>
    </xf>
    <xf numFmtId="0" fontId="1" fillId="0" borderId="52" xfId="1" applyFont="1" applyFill="1" applyBorder="1" applyAlignment="1">
      <alignment horizontal="center"/>
    </xf>
    <xf numFmtId="0" fontId="12" fillId="0" borderId="0" xfId="1" applyFont="1" applyBorder="1" applyAlignment="1">
      <alignment horizontal="center"/>
    </xf>
    <xf numFmtId="49" fontId="12" fillId="0" borderId="0" xfId="0" applyNumberFormat="1" applyFont="1" applyBorder="1" applyAlignment="1">
      <alignment vertical="justify"/>
    </xf>
    <xf numFmtId="4" fontId="12" fillId="0" borderId="0" xfId="1" applyNumberFormat="1" applyFont="1" applyFill="1" applyBorder="1"/>
    <xf numFmtId="0" fontId="1" fillId="0" borderId="31" xfId="1" applyFont="1" applyFill="1" applyBorder="1"/>
    <xf numFmtId="0" fontId="1" fillId="0" borderId="32" xfId="1" applyFont="1" applyFill="1" applyBorder="1"/>
    <xf numFmtId="4" fontId="1" fillId="0" borderId="40" xfId="1" applyNumberFormat="1" applyFont="1" applyFill="1" applyBorder="1"/>
    <xf numFmtId="0" fontId="1" fillId="0" borderId="0" xfId="1" applyFont="1" applyBorder="1"/>
    <xf numFmtId="0" fontId="35" fillId="0" borderId="0" xfId="0" applyFont="1"/>
    <xf numFmtId="4" fontId="29" fillId="0" borderId="0" xfId="0" applyNumberFormat="1" applyFont="1"/>
    <xf numFmtId="0" fontId="29" fillId="0" borderId="0" xfId="0" applyFont="1"/>
    <xf numFmtId="164" fontId="29" fillId="0" borderId="0" xfId="0" applyNumberFormat="1" applyFont="1"/>
    <xf numFmtId="0" fontId="1" fillId="0" borderId="17" xfId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3" xfId="1" applyFont="1" applyBorder="1" applyAlignment="1">
      <alignment horizontal="center"/>
    </xf>
    <xf numFmtId="4" fontId="1" fillId="0" borderId="19" xfId="1" applyNumberFormat="1" applyFont="1" applyFill="1" applyBorder="1" applyAlignment="1">
      <alignment horizontal="right"/>
    </xf>
    <xf numFmtId="0" fontId="1" fillId="0" borderId="1" xfId="1" applyFont="1" applyBorder="1"/>
    <xf numFmtId="0" fontId="1" fillId="0" borderId="15" xfId="1" applyFont="1" applyBorder="1"/>
    <xf numFmtId="4" fontId="1" fillId="0" borderId="12" xfId="1" applyNumberFormat="1" applyFont="1" applyFill="1" applyBorder="1" applyAlignment="1">
      <alignment horizontal="right"/>
    </xf>
    <xf numFmtId="0" fontId="35" fillId="0" borderId="0" xfId="0" applyFont="1" applyBorder="1"/>
    <xf numFmtId="0" fontId="19" fillId="0" borderId="2" xfId="0" applyFont="1" applyBorder="1" applyAlignment="1">
      <alignment horizontal="center" vertical="justify"/>
    </xf>
    <xf numFmtId="0" fontId="16" fillId="0" borderId="0" xfId="0" applyFont="1" applyFill="1" applyBorder="1" applyAlignment="1">
      <alignment horizontal="center"/>
    </xf>
    <xf numFmtId="4" fontId="12" fillId="0" borderId="0" xfId="0" applyNumberFormat="1" applyFont="1" applyBorder="1" applyAlignment="1">
      <alignment horizontal="right" vertical="justify"/>
    </xf>
    <xf numFmtId="4" fontId="12" fillId="0" borderId="0" xfId="0" applyNumberFormat="1" applyFont="1" applyFill="1" applyBorder="1" applyAlignment="1">
      <alignment horizontal="right" vertical="justify"/>
    </xf>
    <xf numFmtId="0" fontId="1" fillId="0" borderId="8" xfId="1" applyFont="1" applyBorder="1"/>
    <xf numFmtId="4" fontId="1" fillId="0" borderId="0" xfId="1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 vertical="justify"/>
    </xf>
    <xf numFmtId="4" fontId="15" fillId="0" borderId="0" xfId="0" applyNumberFormat="1" applyFont="1"/>
    <xf numFmtId="0" fontId="23" fillId="0" borderId="0" xfId="0" applyFont="1"/>
    <xf numFmtId="0" fontId="38" fillId="0" borderId="0" xfId="0" applyFont="1"/>
    <xf numFmtId="4" fontId="39" fillId="0" borderId="0" xfId="0" applyNumberFormat="1" applyFont="1" applyBorder="1"/>
    <xf numFmtId="4" fontId="40" fillId="3" borderId="0" xfId="0" applyNumberFormat="1" applyFont="1" applyFill="1" applyBorder="1"/>
    <xf numFmtId="4" fontId="41" fillId="0" borderId="0" xfId="0" applyNumberFormat="1" applyFont="1" applyFill="1" applyBorder="1"/>
    <xf numFmtId="0" fontId="38" fillId="0" borderId="0" xfId="0" applyFont="1" applyFill="1"/>
    <xf numFmtId="0" fontId="11" fillId="0" borderId="0" xfId="0" applyFont="1" applyFill="1"/>
    <xf numFmtId="0" fontId="0" fillId="0" borderId="0" xfId="0" applyFill="1" applyBorder="1"/>
    <xf numFmtId="0" fontId="4" fillId="0" borderId="18" xfId="1" applyFont="1" applyFill="1" applyBorder="1" applyAlignment="1">
      <alignment horizontal="center" vertical="justify"/>
    </xf>
    <xf numFmtId="0" fontId="4" fillId="0" borderId="41" xfId="1" applyFont="1" applyFill="1" applyBorder="1" applyAlignment="1">
      <alignment horizontal="center" vertical="justify"/>
    </xf>
    <xf numFmtId="0" fontId="39" fillId="0" borderId="0" xfId="1" applyFont="1" applyFill="1" applyBorder="1" applyAlignment="1">
      <alignment horizontal="center" vertical="justify"/>
    </xf>
    <xf numFmtId="0" fontId="1" fillId="0" borderId="1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left"/>
    </xf>
    <xf numFmtId="4" fontId="1" fillId="0" borderId="6" xfId="1" applyNumberFormat="1" applyFont="1" applyFill="1" applyBorder="1" applyAlignment="1">
      <alignment horizontal="right"/>
    </xf>
    <xf numFmtId="4" fontId="1" fillId="0" borderId="5" xfId="1" applyNumberFormat="1" applyFont="1" applyFill="1" applyBorder="1"/>
    <xf numFmtId="4" fontId="1" fillId="0" borderId="19" xfId="1" applyNumberFormat="1" applyFont="1" applyFill="1" applyBorder="1"/>
    <xf numFmtId="49" fontId="11" fillId="0" borderId="0" xfId="0" applyNumberFormat="1" applyFont="1" applyBorder="1" applyAlignment="1">
      <alignment vertical="justify"/>
    </xf>
    <xf numFmtId="4" fontId="1" fillId="0" borderId="13" xfId="1" applyNumberFormat="1" applyFont="1" applyFill="1" applyBorder="1" applyAlignment="1">
      <alignment horizontal="right"/>
    </xf>
    <xf numFmtId="0" fontId="1" fillId="0" borderId="15" xfId="1" applyFont="1" applyFill="1" applyBorder="1"/>
    <xf numFmtId="4" fontId="1" fillId="0" borderId="12" xfId="1" applyNumberFormat="1" applyFont="1" applyFill="1" applyBorder="1"/>
    <xf numFmtId="0" fontId="42" fillId="0" borderId="0" xfId="0" applyFont="1"/>
    <xf numFmtId="0" fontId="44" fillId="0" borderId="0" xfId="0" applyFont="1"/>
    <xf numFmtId="4" fontId="43" fillId="0" borderId="0" xfId="0" applyNumberFormat="1" applyFont="1"/>
    <xf numFmtId="4" fontId="39" fillId="0" borderId="0" xfId="1" applyNumberFormat="1" applyFont="1" applyBorder="1"/>
    <xf numFmtId="0" fontId="4" fillId="0" borderId="0" xfId="1" applyFont="1" applyFill="1" applyBorder="1"/>
    <xf numFmtId="4" fontId="45" fillId="0" borderId="0" xfId="0" applyNumberFormat="1" applyFont="1" applyFill="1" applyBorder="1"/>
    <xf numFmtId="0" fontId="46" fillId="0" borderId="0" xfId="0" applyFont="1"/>
    <xf numFmtId="0" fontId="43" fillId="0" borderId="0" xfId="0" applyFont="1"/>
    <xf numFmtId="0" fontId="30" fillId="0" borderId="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4" fontId="14" fillId="0" borderId="19" xfId="0" applyNumberFormat="1" applyFont="1" applyBorder="1"/>
    <xf numFmtId="0" fontId="44" fillId="0" borderId="0" xfId="0" applyFont="1" applyBorder="1"/>
    <xf numFmtId="0" fontId="30" fillId="0" borderId="31" xfId="1" applyFont="1" applyBorder="1"/>
    <xf numFmtId="0" fontId="30" fillId="0" borderId="32" xfId="1" applyFont="1" applyBorder="1"/>
    <xf numFmtId="4" fontId="14" fillId="0" borderId="12" xfId="0" applyNumberFormat="1" applyFont="1" applyBorder="1"/>
    <xf numFmtId="0" fontId="47" fillId="0" borderId="0" xfId="0" applyFont="1" applyBorder="1"/>
    <xf numFmtId="0" fontId="26" fillId="0" borderId="0" xfId="0" applyFont="1" applyBorder="1"/>
    <xf numFmtId="4" fontId="48" fillId="0" borderId="0" xfId="1" applyNumberFormat="1" applyFont="1" applyBorder="1"/>
    <xf numFmtId="0" fontId="30" fillId="0" borderId="0" xfId="1" applyFont="1" applyBorder="1"/>
    <xf numFmtId="4" fontId="17" fillId="0" borderId="0" xfId="0" applyNumberFormat="1" applyFont="1" applyBorder="1"/>
    <xf numFmtId="0" fontId="14" fillId="0" borderId="0" xfId="0" applyFont="1"/>
    <xf numFmtId="0" fontId="17" fillId="0" borderId="0" xfId="0" applyFont="1"/>
    <xf numFmtId="0" fontId="17" fillId="0" borderId="0" xfId="0" applyFont="1" applyBorder="1"/>
    <xf numFmtId="0" fontId="12" fillId="0" borderId="5" xfId="1" applyFont="1" applyFill="1" applyBorder="1" applyAlignment="1">
      <alignment horizontal="left"/>
    </xf>
    <xf numFmtId="4" fontId="14" fillId="0" borderId="0" xfId="1" applyNumberFormat="1" applyFont="1" applyBorder="1"/>
    <xf numFmtId="0" fontId="12" fillId="0" borderId="8" xfId="1" applyFont="1" applyFill="1" applyBorder="1" applyAlignment="1">
      <alignment horizontal="left"/>
    </xf>
    <xf numFmtId="4" fontId="17" fillId="0" borderId="7" xfId="0" applyNumberFormat="1" applyFont="1" applyBorder="1" applyAlignment="1">
      <alignment horizontal="right" vertical="justify"/>
    </xf>
    <xf numFmtId="0" fontId="30" fillId="0" borderId="1" xfId="1" applyFont="1" applyBorder="1"/>
    <xf numFmtId="0" fontId="18" fillId="0" borderId="0" xfId="0" applyFont="1"/>
    <xf numFmtId="0" fontId="20" fillId="0" borderId="0" xfId="0" applyFont="1" applyFill="1" applyBorder="1"/>
    <xf numFmtId="4" fontId="20" fillId="0" borderId="0" xfId="0" applyNumberFormat="1" applyFont="1"/>
    <xf numFmtId="4" fontId="20" fillId="0" borderId="0" xfId="0" applyNumberFormat="1" applyFont="1" applyBorder="1"/>
    <xf numFmtId="0" fontId="49" fillId="0" borderId="0" xfId="0" applyFont="1"/>
    <xf numFmtId="4" fontId="50" fillId="0" borderId="0" xfId="0" applyNumberFormat="1" applyFont="1"/>
    <xf numFmtId="0" fontId="20" fillId="0" borderId="0" xfId="0" applyFont="1" applyFill="1"/>
    <xf numFmtId="0" fontId="17" fillId="0" borderId="0" xfId="0" applyFont="1" applyFill="1"/>
    <xf numFmtId="0" fontId="49" fillId="0" borderId="0" xfId="0" applyFont="1" applyFill="1"/>
    <xf numFmtId="4" fontId="41" fillId="0" borderId="0" xfId="0" applyNumberFormat="1" applyFont="1" applyBorder="1"/>
    <xf numFmtId="0" fontId="51" fillId="0" borderId="0" xfId="0" applyFont="1" applyFill="1"/>
    <xf numFmtId="0" fontId="52" fillId="0" borderId="0" xfId="0" applyFont="1" applyFill="1"/>
    <xf numFmtId="0" fontId="12" fillId="0" borderId="17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5" fillId="0" borderId="24" xfId="1" applyFont="1" applyBorder="1" applyAlignment="1">
      <alignment horizontal="center" vertical="justify"/>
    </xf>
    <xf numFmtId="0" fontId="4" fillId="0" borderId="24" xfId="1" applyFont="1" applyBorder="1" applyAlignment="1">
      <alignment horizontal="center" vertical="justify"/>
    </xf>
    <xf numFmtId="0" fontId="5" fillId="0" borderId="52" xfId="1" applyFont="1" applyFill="1" applyBorder="1" applyAlignment="1">
      <alignment horizontal="center" vertical="justify"/>
    </xf>
    <xf numFmtId="0" fontId="12" fillId="0" borderId="2" xfId="0" applyFont="1" applyFill="1" applyBorder="1" applyAlignment="1">
      <alignment horizontal="right"/>
    </xf>
    <xf numFmtId="0" fontId="12" fillId="0" borderId="11" xfId="0" applyFont="1" applyFill="1" applyBorder="1"/>
    <xf numFmtId="4" fontId="12" fillId="0" borderId="2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2" fillId="0" borderId="23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49" fillId="0" borderId="0" xfId="0" applyFont="1" applyBorder="1"/>
    <xf numFmtId="0" fontId="1" fillId="0" borderId="11" xfId="1" applyFont="1" applyBorder="1" applyAlignment="1">
      <alignment horizontal="center"/>
    </xf>
    <xf numFmtId="0" fontId="19" fillId="0" borderId="11" xfId="0" applyFont="1" applyBorder="1" applyAlignment="1">
      <alignment horizontal="center" vertical="justify"/>
    </xf>
    <xf numFmtId="0" fontId="16" fillId="0" borderId="34" xfId="0" applyFont="1" applyBorder="1" applyAlignment="1">
      <alignment horizontal="center"/>
    </xf>
    <xf numFmtId="0" fontId="12" fillId="0" borderId="4" xfId="1" applyFont="1" applyFill="1" applyBorder="1"/>
    <xf numFmtId="4" fontId="1" fillId="0" borderId="47" xfId="0" applyNumberFormat="1" applyFont="1" applyBorder="1" applyAlignment="1">
      <alignment horizontal="right" vertical="justify"/>
    </xf>
    <xf numFmtId="4" fontId="12" fillId="0" borderId="20" xfId="0" applyNumberFormat="1" applyFont="1" applyBorder="1" applyAlignment="1">
      <alignment horizontal="right" vertical="justify"/>
    </xf>
    <xf numFmtId="4" fontId="1" fillId="0" borderId="1" xfId="1" applyNumberFormat="1" applyFont="1" applyBorder="1"/>
    <xf numFmtId="4" fontId="1" fillId="0" borderId="12" xfId="1" applyNumberFormat="1" applyFont="1" applyBorder="1"/>
    <xf numFmtId="0" fontId="16" fillId="3" borderId="0" xfId="0" applyFont="1" applyFill="1"/>
    <xf numFmtId="4" fontId="36" fillId="3" borderId="0" xfId="0" applyNumberFormat="1" applyFont="1" applyFill="1" applyBorder="1"/>
    <xf numFmtId="4" fontId="1" fillId="3" borderId="0" xfId="0" applyNumberFormat="1" applyFont="1" applyFill="1" applyBorder="1"/>
    <xf numFmtId="0" fontId="1" fillId="0" borderId="35" xfId="1" applyFont="1" applyFill="1" applyBorder="1" applyAlignment="1">
      <alignment horizontal="center"/>
    </xf>
    <xf numFmtId="0" fontId="4" fillId="0" borderId="24" xfId="1" applyFont="1" applyFill="1" applyBorder="1" applyAlignment="1">
      <alignment horizontal="center" vertical="justify"/>
    </xf>
    <xf numFmtId="0" fontId="12" fillId="0" borderId="13" xfId="0" applyFont="1" applyFill="1" applyBorder="1" applyAlignment="1">
      <alignment horizontal="right"/>
    </xf>
    <xf numFmtId="4" fontId="12" fillId="0" borderId="1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0" fontId="0" fillId="0" borderId="13" xfId="0" applyFill="1" applyBorder="1"/>
    <xf numFmtId="0" fontId="16" fillId="0" borderId="53" xfId="0" applyFont="1" applyFill="1" applyBorder="1"/>
    <xf numFmtId="0" fontId="16" fillId="0" borderId="54" xfId="0" applyFont="1" applyFill="1" applyBorder="1"/>
    <xf numFmtId="4" fontId="16" fillId="0" borderId="54" xfId="0" applyNumberFormat="1" applyFont="1" applyFill="1" applyBorder="1"/>
    <xf numFmtId="4" fontId="29" fillId="0" borderId="0" xfId="0" applyNumberFormat="1" applyFont="1" applyBorder="1"/>
    <xf numFmtId="4" fontId="35" fillId="0" borderId="0" xfId="0" applyNumberFormat="1" applyFont="1" applyBorder="1"/>
    <xf numFmtId="4" fontId="35" fillId="0" borderId="0" xfId="0" applyNumberFormat="1" applyFont="1" applyBorder="1" applyAlignment="1">
      <alignment horizontal="center"/>
    </xf>
    <xf numFmtId="4" fontId="36" fillId="0" borderId="0" xfId="0" applyNumberFormat="1" applyFont="1"/>
    <xf numFmtId="4" fontId="36" fillId="0" borderId="0" xfId="0" applyNumberFormat="1" applyFont="1" applyBorder="1"/>
    <xf numFmtId="0" fontId="16" fillId="0" borderId="1" xfId="0" applyFont="1" applyBorder="1" applyAlignment="1">
      <alignment wrapText="1"/>
    </xf>
    <xf numFmtId="0" fontId="19" fillId="0" borderId="2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4" fontId="14" fillId="0" borderId="55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7" fillId="0" borderId="56" xfId="1" applyFont="1" applyFill="1" applyBorder="1"/>
    <xf numFmtId="4" fontId="15" fillId="0" borderId="4" xfId="0" applyNumberFormat="1" applyFont="1" applyBorder="1"/>
    <xf numFmtId="4" fontId="12" fillId="0" borderId="33" xfId="0" applyNumberFormat="1" applyFont="1" applyBorder="1"/>
    <xf numFmtId="4" fontId="14" fillId="0" borderId="57" xfId="0" applyNumberFormat="1" applyFont="1" applyBorder="1"/>
    <xf numFmtId="0" fontId="19" fillId="0" borderId="58" xfId="0" applyFont="1" applyBorder="1"/>
    <xf numFmtId="4" fontId="19" fillId="0" borderId="29" xfId="0" applyNumberFormat="1" applyFont="1" applyBorder="1"/>
    <xf numFmtId="4" fontId="19" fillId="0" borderId="46" xfId="0" applyNumberFormat="1" applyFont="1" applyBorder="1"/>
    <xf numFmtId="4" fontId="14" fillId="0" borderId="59" xfId="0" applyNumberFormat="1" applyFont="1" applyBorder="1"/>
    <xf numFmtId="0" fontId="12" fillId="0" borderId="0" xfId="1" applyFont="1"/>
    <xf numFmtId="0" fontId="12" fillId="0" borderId="2" xfId="1" applyFont="1" applyBorder="1" applyAlignment="1">
      <alignment horizontal="center"/>
    </xf>
    <xf numFmtId="0" fontId="12" fillId="0" borderId="11" xfId="1" applyFont="1" applyBorder="1" applyAlignment="1">
      <alignment horizontal="center"/>
    </xf>
    <xf numFmtId="0" fontId="20" fillId="0" borderId="3" xfId="0" applyFont="1" applyBorder="1" applyAlignment="1">
      <alignment horizontal="center" vertical="justify" wrapText="1"/>
    </xf>
    <xf numFmtId="0" fontId="20" fillId="0" borderId="3" xfId="0" applyFont="1" applyBorder="1" applyAlignment="1">
      <alignment horizontal="center" vertical="justify"/>
    </xf>
    <xf numFmtId="0" fontId="1" fillId="0" borderId="23" xfId="0" applyFont="1" applyBorder="1"/>
    <xf numFmtId="4" fontId="12" fillId="0" borderId="0" xfId="0" applyNumberFormat="1" applyFont="1" applyFill="1" applyBorder="1" applyAlignment="1">
      <alignment horizontal="center" vertical="justify"/>
    </xf>
    <xf numFmtId="0" fontId="0" fillId="0" borderId="0" xfId="0" applyFont="1" applyBorder="1" applyAlignment="1">
      <alignment horizontal="center"/>
    </xf>
    <xf numFmtId="0" fontId="12" fillId="0" borderId="6" xfId="0" applyFont="1" applyFill="1" applyBorder="1" applyAlignment="1">
      <alignment horizontal="right"/>
    </xf>
    <xf numFmtId="4" fontId="1" fillId="0" borderId="6" xfId="0" applyNumberFormat="1" applyFont="1" applyBorder="1"/>
    <xf numFmtId="4" fontId="1" fillId="0" borderId="14" xfId="0" applyNumberFormat="1" applyFont="1" applyBorder="1"/>
    <xf numFmtId="4" fontId="1" fillId="0" borderId="60" xfId="0" applyNumberFormat="1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23" xfId="0" applyNumberFormat="1" applyFont="1" applyBorder="1"/>
    <xf numFmtId="0" fontId="53" fillId="0" borderId="0" xfId="1" applyFont="1"/>
    <xf numFmtId="4" fontId="29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4" fontId="15" fillId="0" borderId="50" xfId="0" applyNumberFormat="1" applyFont="1" applyBorder="1"/>
    <xf numFmtId="4" fontId="15" fillId="0" borderId="51" xfId="0" applyNumberFormat="1" applyFont="1" applyBorder="1"/>
    <xf numFmtId="0" fontId="53" fillId="0" borderId="0" xfId="0" applyFont="1"/>
    <xf numFmtId="0" fontId="54" fillId="0" borderId="0" xfId="0" applyFont="1"/>
    <xf numFmtId="4" fontId="36" fillId="2" borderId="0" xfId="0" applyNumberFormat="1" applyFont="1" applyFill="1"/>
    <xf numFmtId="0" fontId="29" fillId="2" borderId="0" xfId="0" applyFont="1" applyFill="1"/>
    <xf numFmtId="0" fontId="12" fillId="0" borderId="17" xfId="1" applyFont="1" applyFill="1" applyBorder="1" applyAlignment="1">
      <alignment horizontal="center"/>
    </xf>
    <xf numFmtId="0" fontId="16" fillId="0" borderId="52" xfId="0" applyFont="1" applyBorder="1" applyAlignment="1">
      <alignment horizontal="center"/>
    </xf>
    <xf numFmtId="0" fontId="12" fillId="0" borderId="8" xfId="0" applyFont="1" applyFill="1" applyBorder="1"/>
    <xf numFmtId="4" fontId="1" fillId="0" borderId="42" xfId="0" applyNumberFormat="1" applyFont="1" applyBorder="1" applyAlignment="1">
      <alignment horizontal="right" vertical="justify"/>
    </xf>
    <xf numFmtId="4" fontId="1" fillId="0" borderId="12" xfId="0" applyNumberFormat="1" applyFont="1" applyBorder="1" applyAlignment="1">
      <alignment horizontal="right" vertical="justify"/>
    </xf>
    <xf numFmtId="4" fontId="49" fillId="0" borderId="0" xfId="0" applyNumberFormat="1" applyFont="1" applyBorder="1"/>
    <xf numFmtId="0" fontId="55" fillId="0" borderId="0" xfId="0" applyFont="1"/>
    <xf numFmtId="0" fontId="56" fillId="0" borderId="0" xfId="0" applyFont="1"/>
    <xf numFmtId="0" fontId="27" fillId="0" borderId="0" xfId="0" applyFont="1"/>
    <xf numFmtId="0" fontId="16" fillId="0" borderId="13" xfId="0" applyFont="1" applyBorder="1"/>
    <xf numFmtId="4" fontId="19" fillId="0" borderId="13" xfId="0" applyNumberFormat="1" applyFont="1" applyBorder="1" applyAlignment="1">
      <alignment horizontal="center"/>
    </xf>
    <xf numFmtId="4" fontId="17" fillId="0" borderId="13" xfId="0" applyNumberFormat="1" applyFont="1" applyBorder="1"/>
    <xf numFmtId="0" fontId="15" fillId="0" borderId="13" xfId="0" applyFont="1" applyFill="1" applyBorder="1"/>
    <xf numFmtId="4" fontId="57" fillId="0" borderId="0" xfId="0" applyNumberFormat="1" applyFont="1"/>
    <xf numFmtId="4" fontId="49" fillId="0" borderId="0" xfId="0" applyNumberFormat="1" applyFont="1"/>
    <xf numFmtId="0" fontId="1" fillId="0" borderId="0" xfId="1" applyFont="1" applyFill="1"/>
    <xf numFmtId="0" fontId="12" fillId="0" borderId="0" xfId="1" applyFont="1" applyFill="1"/>
    <xf numFmtId="0" fontId="19" fillId="0" borderId="0" xfId="0" applyFont="1" applyFill="1"/>
    <xf numFmtId="4" fontId="30" fillId="0" borderId="0" xfId="0" applyNumberFormat="1" applyFont="1" applyFill="1" applyBorder="1"/>
    <xf numFmtId="4" fontId="24" fillId="0" borderId="0" xfId="0" applyNumberFormat="1" applyFont="1" applyBorder="1"/>
    <xf numFmtId="0" fontId="19" fillId="0" borderId="52" xfId="0" applyFont="1" applyBorder="1" applyAlignment="1">
      <alignment horizontal="center" vertical="justify"/>
    </xf>
    <xf numFmtId="0" fontId="15" fillId="0" borderId="12" xfId="0" applyFont="1" applyBorder="1" applyAlignment="1">
      <alignment horizontal="center"/>
    </xf>
    <xf numFmtId="4" fontId="15" fillId="0" borderId="33" xfId="0" applyNumberFormat="1" applyFont="1" applyBorder="1"/>
    <xf numFmtId="0" fontId="12" fillId="0" borderId="7" xfId="1" applyFont="1" applyFill="1" applyBorder="1"/>
    <xf numFmtId="4" fontId="15" fillId="0" borderId="45" xfId="0" applyNumberFormat="1" applyFont="1" applyBorder="1"/>
    <xf numFmtId="0" fontId="12" fillId="0" borderId="9" xfId="1" applyFont="1" applyFill="1" applyBorder="1"/>
    <xf numFmtId="4" fontId="15" fillId="0" borderId="61" xfId="0" applyNumberFormat="1" applyFont="1" applyBorder="1"/>
    <xf numFmtId="4" fontId="16" fillId="0" borderId="12" xfId="0" applyNumberFormat="1" applyFont="1" applyBorder="1"/>
    <xf numFmtId="4" fontId="29" fillId="0" borderId="45" xfId="0" applyNumberFormat="1" applyFont="1" applyBorder="1"/>
    <xf numFmtId="4" fontId="29" fillId="0" borderId="13" xfId="0" applyNumberFormat="1" applyFont="1" applyBorder="1"/>
    <xf numFmtId="4" fontId="1" fillId="0" borderId="0" xfId="0" applyNumberFormat="1" applyFont="1" applyFill="1" applyBorder="1" applyAlignment="1">
      <alignment horizontal="right" vertical="justify"/>
    </xf>
    <xf numFmtId="0" fontId="19" fillId="0" borderId="12" xfId="0" applyFont="1" applyBorder="1" applyAlignment="1">
      <alignment horizontal="center" vertical="justify"/>
    </xf>
    <xf numFmtId="4" fontId="12" fillId="0" borderId="20" xfId="0" applyNumberFormat="1" applyFont="1" applyFill="1" applyBorder="1" applyAlignment="1">
      <alignment horizontal="right" vertical="justify"/>
    </xf>
    <xf numFmtId="4" fontId="17" fillId="0" borderId="0" xfId="0" applyNumberFormat="1" applyFont="1" applyBorder="1" applyAlignment="1">
      <alignment horizontal="right" vertical="justify"/>
    </xf>
    <xf numFmtId="4" fontId="17" fillId="0" borderId="19" xfId="0" applyNumberFormat="1" applyFont="1" applyBorder="1" applyAlignment="1">
      <alignment horizontal="right" vertical="justify"/>
    </xf>
    <xf numFmtId="4" fontId="17" fillId="0" borderId="20" xfId="0" applyNumberFormat="1" applyFont="1" applyBorder="1" applyAlignment="1">
      <alignment horizontal="right" vertical="justify"/>
    </xf>
    <xf numFmtId="4" fontId="19" fillId="0" borderId="12" xfId="0" applyNumberFormat="1" applyFont="1" applyBorder="1"/>
    <xf numFmtId="4" fontId="12" fillId="0" borderId="27" xfId="0" applyNumberFormat="1" applyFont="1" applyFill="1" applyBorder="1" applyAlignment="1">
      <alignment horizontal="center" vertical="justify"/>
    </xf>
    <xf numFmtId="0" fontId="0" fillId="0" borderId="44" xfId="0" applyBorder="1"/>
    <xf numFmtId="0" fontId="0" fillId="0" borderId="45" xfId="0" applyBorder="1" applyAlignment="1">
      <alignment horizontal="center"/>
    </xf>
    <xf numFmtId="4" fontId="17" fillId="0" borderId="29" xfId="0" applyNumberFormat="1" applyFont="1" applyBorder="1" applyAlignment="1">
      <alignment horizontal="right" vertical="justify"/>
    </xf>
    <xf numFmtId="0" fontId="0" fillId="0" borderId="46" xfId="0" applyBorder="1" applyAlignment="1">
      <alignment horizontal="center"/>
    </xf>
    <xf numFmtId="4" fontId="12" fillId="0" borderId="6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1" fillId="0" borderId="12" xfId="1" applyFont="1" applyFill="1" applyBorder="1"/>
    <xf numFmtId="0" fontId="1" fillId="0" borderId="49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 vertical="justify"/>
    </xf>
    <xf numFmtId="0" fontId="4" fillId="0" borderId="3" xfId="1" applyFont="1" applyFill="1" applyBorder="1" applyAlignment="1">
      <alignment horizontal="center" vertical="justify"/>
    </xf>
    <xf numFmtId="0" fontId="4" fillId="0" borderId="23" xfId="1" applyFont="1" applyFill="1" applyBorder="1" applyAlignment="1">
      <alignment horizontal="center" vertical="justify"/>
    </xf>
    <xf numFmtId="0" fontId="12" fillId="0" borderId="4" xfId="0" applyFont="1" applyFill="1" applyBorder="1" applyAlignment="1">
      <alignment horizontal="right"/>
    </xf>
    <xf numFmtId="0" fontId="12" fillId="0" borderId="42" xfId="0" applyFont="1" applyFill="1" applyBorder="1" applyAlignment="1">
      <alignment horizontal="right"/>
    </xf>
    <xf numFmtId="0" fontId="8" fillId="0" borderId="25" xfId="0" applyFont="1" applyFill="1" applyBorder="1"/>
    <xf numFmtId="0" fontId="8" fillId="0" borderId="21" xfId="0" applyFont="1" applyFill="1" applyBorder="1"/>
    <xf numFmtId="0" fontId="8" fillId="0" borderId="22" xfId="0" applyFont="1" applyFill="1" applyBorder="1"/>
    <xf numFmtId="0" fontId="8" fillId="0" borderId="1" xfId="0" applyFont="1" applyFill="1" applyBorder="1"/>
    <xf numFmtId="4" fontId="4" fillId="0" borderId="0" xfId="0" applyNumberFormat="1" applyFont="1" applyFill="1"/>
    <xf numFmtId="4" fontId="3" fillId="0" borderId="0" xfId="0" applyNumberFormat="1" applyFont="1" applyFill="1"/>
    <xf numFmtId="4" fontId="25" fillId="0" borderId="0" xfId="0" applyNumberFormat="1" applyFont="1" applyFill="1"/>
    <xf numFmtId="0" fontId="13" fillId="0" borderId="53" xfId="0" applyFont="1" applyBorder="1"/>
    <xf numFmtId="0" fontId="13" fillId="0" borderId="54" xfId="0" applyFont="1" applyBorder="1"/>
    <xf numFmtId="4" fontId="8" fillId="0" borderId="48" xfId="0" applyNumberFormat="1" applyFont="1" applyFill="1" applyBorder="1" applyAlignment="1">
      <alignment horizontal="right"/>
    </xf>
    <xf numFmtId="4" fontId="3" fillId="0" borderId="13" xfId="0" applyNumberFormat="1" applyFont="1" applyFill="1" applyBorder="1"/>
    <xf numFmtId="4" fontId="8" fillId="0" borderId="13" xfId="0" applyNumberFormat="1" applyFont="1" applyFill="1" applyBorder="1"/>
    <xf numFmtId="0" fontId="18" fillId="2" borderId="0" xfId="0" applyFont="1" applyFill="1" applyAlignment="1">
      <alignment vertical="center"/>
    </xf>
    <xf numFmtId="0" fontId="2" fillId="2" borderId="0" xfId="0" applyFont="1" applyFill="1"/>
    <xf numFmtId="4" fontId="3" fillId="0" borderId="14" xfId="0" applyNumberFormat="1" applyFont="1" applyFill="1" applyBorder="1"/>
    <xf numFmtId="4" fontId="3" fillId="0" borderId="6" xfId="0" applyNumberFormat="1" applyFont="1" applyFill="1" applyBorder="1"/>
    <xf numFmtId="0" fontId="12" fillId="0" borderId="14" xfId="0" applyFont="1" applyFill="1" applyBorder="1"/>
    <xf numFmtId="0" fontId="1" fillId="0" borderId="6" xfId="0" applyFont="1" applyFill="1" applyBorder="1"/>
    <xf numFmtId="4" fontId="8" fillId="0" borderId="6" xfId="0" applyNumberFormat="1" applyFont="1" applyFill="1" applyBorder="1"/>
    <xf numFmtId="0" fontId="1" fillId="0" borderId="2" xfId="0" applyFont="1" applyFill="1" applyBorder="1"/>
    <xf numFmtId="4" fontId="8" fillId="0" borderId="23" xfId="0" applyNumberFormat="1" applyFont="1" applyFill="1" applyBorder="1"/>
    <xf numFmtId="4" fontId="8" fillId="0" borderId="15" xfId="0" applyNumberFormat="1" applyFont="1" applyFill="1" applyBorder="1"/>
    <xf numFmtId="4" fontId="13" fillId="0" borderId="15" xfId="0" applyNumberFormat="1" applyFont="1" applyBorder="1"/>
    <xf numFmtId="0" fontId="1" fillId="0" borderId="12" xfId="0" applyFont="1" applyFill="1" applyBorder="1"/>
    <xf numFmtId="0" fontId="12" fillId="0" borderId="6" xfId="0" applyFont="1" applyFill="1" applyBorder="1"/>
    <xf numFmtId="4" fontId="8" fillId="0" borderId="3" xfId="0" applyNumberFormat="1" applyFont="1" applyFill="1" applyBorder="1"/>
    <xf numFmtId="0" fontId="27" fillId="0" borderId="0" xfId="0" applyFont="1" applyFill="1" applyBorder="1"/>
    <xf numFmtId="4" fontId="55" fillId="0" borderId="0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" fontId="3" fillId="0" borderId="5" xfId="0" applyNumberFormat="1" applyFont="1" applyFill="1" applyBorder="1"/>
    <xf numFmtId="4" fontId="3" fillId="0" borderId="8" xfId="0" applyNumberFormat="1" applyFont="1" applyFill="1" applyBorder="1"/>
    <xf numFmtId="4" fontId="3" fillId="0" borderId="10" xfId="0" applyNumberFormat="1" applyFont="1" applyFill="1" applyBorder="1"/>
    <xf numFmtId="4" fontId="8" fillId="0" borderId="1" xfId="0" applyNumberFormat="1" applyFont="1" applyFill="1" applyBorder="1"/>
    <xf numFmtId="4" fontId="8" fillId="0" borderId="40" xfId="0" applyNumberFormat="1" applyFont="1" applyFill="1" applyBorder="1"/>
    <xf numFmtId="4" fontId="8" fillId="0" borderId="5" xfId="0" applyNumberFormat="1" applyFont="1" applyFill="1" applyBorder="1"/>
    <xf numFmtId="4" fontId="8" fillId="0" borderId="8" xfId="0" applyNumberFormat="1" applyFont="1" applyFill="1" applyBorder="1"/>
    <xf numFmtId="4" fontId="8" fillId="0" borderId="14" xfId="0" applyNumberFormat="1" applyFont="1" applyFill="1" applyBorder="1"/>
    <xf numFmtId="0" fontId="18" fillId="3" borderId="0" xfId="0" applyFont="1" applyFill="1" applyAlignment="1">
      <alignment vertical="center"/>
    </xf>
    <xf numFmtId="0" fontId="12" fillId="3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abSelected="1" workbookViewId="0">
      <selection activeCell="A2" sqref="A2"/>
    </sheetView>
  </sheetViews>
  <sheetFormatPr defaultRowHeight="16.5"/>
  <cols>
    <col min="1" max="1" width="7" style="3" customWidth="1"/>
    <col min="2" max="2" width="23.140625" style="3" customWidth="1"/>
    <col min="3" max="4" width="15.42578125" style="3" customWidth="1"/>
    <col min="5" max="5" width="15.7109375" style="3" customWidth="1"/>
    <col min="6" max="6" width="20.85546875" style="3" bestFit="1" customWidth="1"/>
    <col min="7" max="7" width="11.28515625" style="3" bestFit="1" customWidth="1"/>
    <col min="8" max="8" width="12.7109375" style="3" customWidth="1"/>
    <col min="9" max="9" width="10" style="3" bestFit="1" customWidth="1"/>
    <col min="10" max="10" width="10.140625" style="3" bestFit="1" customWidth="1"/>
    <col min="11" max="11" width="11" style="3" customWidth="1"/>
    <col min="12" max="12" width="11.5703125" style="3" customWidth="1"/>
    <col min="13" max="13" width="10.140625" style="3" bestFit="1" customWidth="1"/>
    <col min="14" max="14" width="11.7109375" style="3" customWidth="1"/>
    <col min="15" max="15" width="10.140625" style="3" bestFit="1" customWidth="1"/>
    <col min="16" max="16" width="13.140625" style="3" bestFit="1" customWidth="1"/>
    <col min="17" max="16384" width="9.140625" style="3"/>
  </cols>
  <sheetData>
    <row r="1" spans="1:16">
      <c r="A1" s="1" t="s">
        <v>0</v>
      </c>
      <c r="B1" s="2"/>
      <c r="C1" s="2"/>
      <c r="D1" s="2"/>
      <c r="E1" s="2"/>
      <c r="F1" s="2"/>
    </row>
    <row r="2" spans="1:16" s="9" customFormat="1">
      <c r="A2" s="473" t="s">
        <v>199</v>
      </c>
      <c r="B2" s="474"/>
      <c r="C2" s="474"/>
      <c r="D2" s="57"/>
      <c r="E2" s="57"/>
      <c r="F2" s="57"/>
    </row>
    <row r="3" spans="1:16">
      <c r="A3" s="4" t="s">
        <v>51</v>
      </c>
      <c r="B3" s="4"/>
      <c r="C3" s="4" t="s">
        <v>196</v>
      </c>
      <c r="F3" s="4" t="s">
        <v>52</v>
      </c>
    </row>
    <row r="4" spans="1:16">
      <c r="A4" s="4" t="s">
        <v>2</v>
      </c>
      <c r="B4" s="4"/>
      <c r="C4" s="4" t="s">
        <v>197</v>
      </c>
      <c r="F4" s="4" t="s">
        <v>4</v>
      </c>
    </row>
    <row r="5" spans="1:16">
      <c r="A5" s="6"/>
      <c r="B5" s="6"/>
      <c r="C5" s="6"/>
      <c r="D5" s="7"/>
      <c r="E5" s="7"/>
      <c r="F5" s="7"/>
    </row>
    <row r="6" spans="1:16">
      <c r="A6" s="6"/>
      <c r="B6" s="6"/>
      <c r="C6" s="6"/>
      <c r="D6" s="7"/>
      <c r="E6" s="7"/>
      <c r="F6" s="7"/>
    </row>
    <row r="7" spans="1:16">
      <c r="A7" s="6"/>
      <c r="B7" s="8" t="s">
        <v>173</v>
      </c>
      <c r="C7" s="8"/>
      <c r="E7" s="8"/>
      <c r="F7" s="8"/>
    </row>
    <row r="8" spans="1:16" ht="18.75">
      <c r="A8" s="10"/>
      <c r="B8" s="10" t="s">
        <v>195</v>
      </c>
      <c r="C8" s="10"/>
      <c r="D8" s="8"/>
      <c r="E8"/>
      <c r="F8"/>
      <c r="I8" s="8"/>
      <c r="L8" s="11"/>
      <c r="M8" s="11"/>
      <c r="N8" s="126"/>
      <c r="O8" s="11"/>
      <c r="P8" s="11"/>
    </row>
    <row r="9" spans="1:16" ht="17.25" thickBot="1">
      <c r="A9" s="12" t="s">
        <v>5</v>
      </c>
      <c r="B9" s="13"/>
      <c r="C9" s="13"/>
      <c r="D9" s="14"/>
      <c r="E9" s="9"/>
      <c r="F9" s="9"/>
      <c r="G9" s="9"/>
      <c r="H9" s="8"/>
      <c r="L9" s="9"/>
      <c r="M9" s="9"/>
      <c r="N9" s="9"/>
      <c r="O9" s="9"/>
      <c r="P9" s="9"/>
    </row>
    <row r="10" spans="1:16" ht="17.25" thickBot="1">
      <c r="A10" s="15" t="s">
        <v>6</v>
      </c>
      <c r="B10" s="15" t="s">
        <v>7</v>
      </c>
      <c r="C10" s="15" t="s">
        <v>85</v>
      </c>
      <c r="D10" s="489" t="s">
        <v>174</v>
      </c>
      <c r="E10" s="61" t="s">
        <v>194</v>
      </c>
      <c r="F10" s="133"/>
      <c r="G10" s="133"/>
      <c r="H10" s="129"/>
      <c r="I10" s="129"/>
      <c r="J10" s="129"/>
      <c r="K10" s="129"/>
      <c r="L10" s="133"/>
      <c r="M10" s="133"/>
      <c r="N10" s="133"/>
      <c r="O10" s="134"/>
      <c r="P10" s="133"/>
    </row>
    <row r="11" spans="1:16">
      <c r="A11" s="16">
        <v>1</v>
      </c>
      <c r="B11" s="17" t="s">
        <v>8</v>
      </c>
      <c r="C11" s="476">
        <v>62305</v>
      </c>
      <c r="D11" s="490">
        <v>62305</v>
      </c>
      <c r="E11" s="139">
        <f>SUM(C11:D11)</f>
        <v>124610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>
      <c r="A12" s="18">
        <v>2</v>
      </c>
      <c r="B12" s="19" t="s">
        <v>9</v>
      </c>
      <c r="C12" s="471">
        <v>35247</v>
      </c>
      <c r="D12" s="491">
        <v>35247</v>
      </c>
      <c r="E12" s="139">
        <f t="shared" ref="E12:E20" si="0">SUM(C12:D12)</f>
        <v>70494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>
      <c r="A13" s="18">
        <v>3</v>
      </c>
      <c r="B13" s="19" t="s">
        <v>10</v>
      </c>
      <c r="C13" s="471">
        <v>43185</v>
      </c>
      <c r="D13" s="491">
        <v>43185</v>
      </c>
      <c r="E13" s="139">
        <f t="shared" si="0"/>
        <v>86370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>
      <c r="A14" s="18">
        <v>4</v>
      </c>
      <c r="B14" s="19" t="s">
        <v>11</v>
      </c>
      <c r="C14" s="471">
        <v>59039</v>
      </c>
      <c r="D14" s="491">
        <v>59039</v>
      </c>
      <c r="E14" s="139">
        <f t="shared" si="0"/>
        <v>118078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>
      <c r="A15" s="18">
        <v>5</v>
      </c>
      <c r="B15" s="19" t="s">
        <v>12</v>
      </c>
      <c r="C15" s="471">
        <v>63053</v>
      </c>
      <c r="D15" s="491">
        <v>63053</v>
      </c>
      <c r="E15" s="139">
        <f t="shared" si="0"/>
        <v>126106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s="9" customFormat="1">
      <c r="A16" s="18">
        <v>6</v>
      </c>
      <c r="B16" s="19" t="s">
        <v>13</v>
      </c>
      <c r="C16" s="471">
        <v>59896</v>
      </c>
      <c r="D16" s="491">
        <v>59896</v>
      </c>
      <c r="E16" s="139">
        <f t="shared" si="0"/>
        <v>119792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7">
      <c r="A17" s="18">
        <v>7</v>
      </c>
      <c r="B17" s="19" t="s">
        <v>14</v>
      </c>
      <c r="C17" s="471">
        <v>44948</v>
      </c>
      <c r="D17" s="491">
        <v>44948</v>
      </c>
      <c r="E17" s="139">
        <f t="shared" si="0"/>
        <v>89896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7">
      <c r="A18" s="18">
        <v>8</v>
      </c>
      <c r="B18" s="19" t="s">
        <v>15</v>
      </c>
      <c r="C18" s="471">
        <v>51329</v>
      </c>
      <c r="D18" s="491">
        <v>51329</v>
      </c>
      <c r="E18" s="139">
        <f t="shared" si="0"/>
        <v>102658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7">
      <c r="A19" s="18">
        <v>9</v>
      </c>
      <c r="B19" s="19" t="s">
        <v>16</v>
      </c>
      <c r="C19" s="471">
        <v>28889</v>
      </c>
      <c r="D19" s="491">
        <v>28889</v>
      </c>
      <c r="E19" s="139">
        <f t="shared" si="0"/>
        <v>57778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7" ht="17.25" thickBot="1">
      <c r="A20" s="20">
        <v>10</v>
      </c>
      <c r="B20" s="21" t="s">
        <v>17</v>
      </c>
      <c r="C20" s="475">
        <v>26284</v>
      </c>
      <c r="D20" s="492">
        <v>26284</v>
      </c>
      <c r="E20" s="139">
        <f t="shared" si="0"/>
        <v>52568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7" ht="17.25" thickBot="1">
      <c r="A21" s="22"/>
      <c r="B21" s="23" t="s">
        <v>18</v>
      </c>
      <c r="C21" s="56">
        <f>SUM(C11:C20)</f>
        <v>474175</v>
      </c>
      <c r="D21" s="493">
        <f>SUM(D11:D20)</f>
        <v>474175</v>
      </c>
      <c r="E21" s="56">
        <f>SUM(E11:E20)</f>
        <v>948350</v>
      </c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7">
      <c r="A22" s="24"/>
      <c r="B22" s="25"/>
      <c r="C22" s="25"/>
      <c r="D22" s="26"/>
      <c r="E22" s="26"/>
      <c r="F22" s="26"/>
      <c r="G22" s="37"/>
      <c r="H22" s="26"/>
      <c r="I22" s="26"/>
      <c r="J22" s="26"/>
      <c r="K22" s="26"/>
      <c r="L22" s="26"/>
      <c r="M22" s="26"/>
      <c r="N22" s="26"/>
      <c r="O22" s="26"/>
      <c r="P22" s="26"/>
    </row>
    <row r="23" spans="1:17" ht="17.25" thickBot="1">
      <c r="A23" s="27" t="s">
        <v>19</v>
      </c>
      <c r="B23" s="27"/>
      <c r="C23" s="27"/>
      <c r="D23" s="28"/>
      <c r="E23" s="29"/>
      <c r="F23" s="29"/>
      <c r="G23" s="37"/>
      <c r="H23" s="37"/>
      <c r="I23" s="37"/>
      <c r="J23" s="37"/>
      <c r="K23" s="37"/>
      <c r="L23" s="36"/>
      <c r="M23" s="37"/>
      <c r="N23" s="37"/>
      <c r="O23" s="37"/>
      <c r="P23" s="37"/>
    </row>
    <row r="24" spans="1:17" ht="17.25" thickBot="1">
      <c r="A24" s="30" t="s">
        <v>6</v>
      </c>
      <c r="B24" s="31" t="s">
        <v>7</v>
      </c>
      <c r="C24" s="15" t="s">
        <v>85</v>
      </c>
      <c r="D24" s="61" t="s">
        <v>174</v>
      </c>
      <c r="E24" s="61" t="s">
        <v>194</v>
      </c>
      <c r="F24" s="133"/>
      <c r="G24" s="129"/>
      <c r="H24" s="129"/>
      <c r="I24" s="129"/>
      <c r="J24" s="129"/>
      <c r="K24" s="129"/>
      <c r="L24" s="133"/>
      <c r="M24" s="134"/>
      <c r="N24" s="134"/>
      <c r="O24" s="134"/>
      <c r="P24" s="133"/>
    </row>
    <row r="25" spans="1:17">
      <c r="A25" s="32">
        <v>1</v>
      </c>
      <c r="B25" s="19" t="s">
        <v>20</v>
      </c>
      <c r="C25" s="138">
        <v>1536</v>
      </c>
      <c r="D25" s="138">
        <v>1536</v>
      </c>
      <c r="E25" s="139">
        <f>SUM(C25:D25)</f>
        <v>3072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7" ht="17.25" thickBot="1">
      <c r="A26" s="34">
        <v>2</v>
      </c>
      <c r="B26" s="19" t="s">
        <v>21</v>
      </c>
      <c r="C26" s="145">
        <v>464</v>
      </c>
      <c r="D26" s="145">
        <v>464</v>
      </c>
      <c r="E26" s="139">
        <f>SUM(C26:D26)</f>
        <v>928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7" ht="17.25" thickBot="1">
      <c r="A27" s="22"/>
      <c r="B27" s="23" t="s">
        <v>22</v>
      </c>
      <c r="C27" s="482">
        <f>SUM(C25:C26)</f>
        <v>2000</v>
      </c>
      <c r="D27" s="56">
        <f>SUM(D25:D26)</f>
        <v>2000</v>
      </c>
      <c r="E27" s="56">
        <f>SUM(E25:E26)</f>
        <v>4000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33"/>
    </row>
    <row r="28" spans="1:17">
      <c r="A28" s="24"/>
      <c r="B28" s="25"/>
      <c r="C28" s="25"/>
      <c r="D28" s="29"/>
      <c r="E28" s="26"/>
      <c r="F28" s="26"/>
      <c r="G28" s="37"/>
      <c r="H28" s="26"/>
      <c r="I28" s="26"/>
      <c r="J28" s="26"/>
      <c r="K28" s="26"/>
      <c r="L28" s="26"/>
      <c r="M28" s="26"/>
      <c r="N28" s="26"/>
      <c r="O28" s="26"/>
      <c r="P28" s="26"/>
    </row>
    <row r="29" spans="1:17" ht="17.25" thickBot="1">
      <c r="A29" s="27" t="s">
        <v>23</v>
      </c>
      <c r="B29" s="27"/>
      <c r="C29" s="27"/>
      <c r="D29" s="29"/>
      <c r="E29" s="29"/>
      <c r="F29" s="29"/>
      <c r="G29" s="37"/>
      <c r="H29" s="37"/>
      <c r="I29" s="37"/>
      <c r="J29" s="40"/>
      <c r="K29" s="40"/>
      <c r="L29" s="40"/>
      <c r="M29" s="40"/>
      <c r="N29" s="40"/>
      <c r="O29" s="40"/>
      <c r="P29" s="40"/>
    </row>
    <row r="30" spans="1:17" ht="17.25" thickBot="1">
      <c r="A30" s="30" t="s">
        <v>6</v>
      </c>
      <c r="B30" s="31" t="s">
        <v>24</v>
      </c>
      <c r="C30" s="15" t="s">
        <v>85</v>
      </c>
      <c r="D30" s="61" t="s">
        <v>174</v>
      </c>
      <c r="E30" s="61" t="s">
        <v>194</v>
      </c>
      <c r="F30" s="133"/>
      <c r="G30" s="129"/>
      <c r="H30" s="129"/>
      <c r="I30" s="129"/>
      <c r="J30" s="129"/>
      <c r="K30" s="129"/>
      <c r="L30" s="133"/>
      <c r="M30" s="134"/>
      <c r="N30" s="134"/>
      <c r="O30" s="134"/>
      <c r="P30" s="133"/>
    </row>
    <row r="31" spans="1:17">
      <c r="A31" s="16">
        <v>1</v>
      </c>
      <c r="B31" s="19" t="s">
        <v>25</v>
      </c>
      <c r="C31" s="138">
        <v>7877</v>
      </c>
      <c r="D31" s="138">
        <v>7877</v>
      </c>
      <c r="E31" s="139">
        <f>SUM(C31:D31)</f>
        <v>15754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7">
      <c r="A32" s="18">
        <v>2</v>
      </c>
      <c r="B32" s="19" t="s">
        <v>9</v>
      </c>
      <c r="C32" s="138">
        <v>6713</v>
      </c>
      <c r="D32" s="138">
        <v>6713</v>
      </c>
      <c r="E32" s="139">
        <f t="shared" ref="E32:E35" si="1">SUM(C32:D32)</f>
        <v>13426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7">
      <c r="A33" s="16">
        <v>3</v>
      </c>
      <c r="B33" s="19" t="s">
        <v>26</v>
      </c>
      <c r="C33" s="138">
        <v>6512</v>
      </c>
      <c r="D33" s="138">
        <v>6512</v>
      </c>
      <c r="E33" s="139">
        <f t="shared" si="1"/>
        <v>13024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7">
      <c r="A34" s="18">
        <v>4</v>
      </c>
      <c r="B34" s="19" t="s">
        <v>27</v>
      </c>
      <c r="C34" s="138">
        <v>2450</v>
      </c>
      <c r="D34" s="138">
        <v>2450</v>
      </c>
      <c r="E34" s="139">
        <f t="shared" si="1"/>
        <v>4900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7" ht="17.25" thickBot="1">
      <c r="A35" s="16">
        <v>5</v>
      </c>
      <c r="B35" s="19" t="s">
        <v>21</v>
      </c>
      <c r="C35" s="138">
        <v>3448</v>
      </c>
      <c r="D35" s="138">
        <v>3448</v>
      </c>
      <c r="E35" s="139">
        <f t="shared" si="1"/>
        <v>6896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7" ht="17.25" thickBot="1">
      <c r="A36" s="22"/>
      <c r="B36" s="23" t="s">
        <v>28</v>
      </c>
      <c r="C36" s="482">
        <f>SUM(C31:C35)</f>
        <v>27000</v>
      </c>
      <c r="D36" s="144">
        <f>SUM(D31:D35)</f>
        <v>27000</v>
      </c>
      <c r="E36" s="144">
        <f>SUM(E31:E35)</f>
        <v>54000</v>
      </c>
      <c r="F36" s="29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1:17">
      <c r="A37" s="37"/>
      <c r="B37" s="24"/>
      <c r="C37" s="24"/>
      <c r="D37" s="38"/>
      <c r="E37" s="26"/>
      <c r="F37" s="26"/>
      <c r="G37" s="37"/>
      <c r="H37" s="26"/>
      <c r="I37" s="26"/>
      <c r="J37" s="26"/>
      <c r="K37" s="26"/>
      <c r="L37" s="26"/>
      <c r="M37" s="26"/>
      <c r="N37" s="26"/>
      <c r="O37" s="26"/>
      <c r="P37" s="26"/>
    </row>
    <row r="38" spans="1:17" ht="17.25" thickBot="1">
      <c r="A38" s="27" t="s">
        <v>29</v>
      </c>
      <c r="B38" s="27"/>
      <c r="C38" s="27"/>
      <c r="D38" s="28"/>
      <c r="E38" s="29"/>
      <c r="F38" s="29"/>
      <c r="G38" s="37"/>
      <c r="H38" s="37"/>
      <c r="I38" s="37"/>
      <c r="J38" s="37"/>
      <c r="K38" s="37"/>
      <c r="L38" s="36"/>
      <c r="M38" s="37"/>
      <c r="N38" s="37"/>
      <c r="O38" s="37"/>
      <c r="P38" s="37"/>
    </row>
    <row r="39" spans="1:17" ht="17.25" thickBot="1">
      <c r="A39" s="30" t="s">
        <v>6</v>
      </c>
      <c r="B39" s="31" t="s">
        <v>24</v>
      </c>
      <c r="C39" s="15" t="s">
        <v>85</v>
      </c>
      <c r="D39" s="61" t="s">
        <v>174</v>
      </c>
      <c r="E39" s="61" t="s">
        <v>194</v>
      </c>
      <c r="F39" s="133"/>
      <c r="G39" s="129"/>
      <c r="H39" s="129"/>
      <c r="I39" s="129"/>
      <c r="J39" s="129"/>
      <c r="K39" s="129"/>
      <c r="L39" s="133"/>
      <c r="M39" s="134"/>
      <c r="N39" s="134"/>
      <c r="O39" s="134"/>
      <c r="P39" s="133"/>
    </row>
    <row r="40" spans="1:17" ht="17.25" thickBot="1">
      <c r="A40" s="39">
        <v>1</v>
      </c>
      <c r="B40" s="60" t="s">
        <v>20</v>
      </c>
      <c r="C40" s="142">
        <v>73000</v>
      </c>
      <c r="D40" s="142">
        <v>73000</v>
      </c>
      <c r="E40" s="142">
        <f>SUM(C40:D40)</f>
        <v>146000</v>
      </c>
      <c r="F40" s="35"/>
      <c r="G40" s="35"/>
      <c r="H40" s="35"/>
      <c r="I40" s="35"/>
      <c r="J40" s="35"/>
      <c r="K40" s="35"/>
      <c r="L40" s="35"/>
      <c r="M40" s="35"/>
      <c r="N40" s="128"/>
      <c r="O40" s="35"/>
      <c r="P40" s="35"/>
    </row>
    <row r="41" spans="1:17" s="9" customFormat="1">
      <c r="A41" s="43"/>
      <c r="B41" s="43"/>
      <c r="C41" s="43"/>
      <c r="D41" s="44"/>
      <c r="E41" s="26"/>
      <c r="F41" s="26"/>
      <c r="G41" s="37"/>
      <c r="H41" s="26"/>
      <c r="I41" s="26"/>
      <c r="J41" s="26"/>
      <c r="K41" s="26"/>
      <c r="L41" s="26"/>
      <c r="M41" s="26"/>
      <c r="N41" s="26"/>
      <c r="O41" s="26"/>
      <c r="P41" s="26"/>
    </row>
    <row r="42" spans="1:17" ht="17.25" thickBot="1">
      <c r="A42" s="12" t="s">
        <v>83</v>
      </c>
      <c r="B42" s="14"/>
      <c r="C42" s="14"/>
      <c r="D42" s="36"/>
      <c r="E42" s="36"/>
      <c r="F42" s="36"/>
      <c r="G42" s="37"/>
      <c r="H42" s="37"/>
      <c r="I42" s="37"/>
      <c r="J42" s="37"/>
      <c r="K42" s="37"/>
      <c r="L42" s="36"/>
      <c r="M42" s="37"/>
      <c r="N42" s="37"/>
      <c r="O42" s="37"/>
      <c r="P42" s="37"/>
    </row>
    <row r="43" spans="1:17" ht="17.25" thickBot="1">
      <c r="A43" s="30" t="s">
        <v>6</v>
      </c>
      <c r="B43" s="31" t="s">
        <v>24</v>
      </c>
      <c r="C43" s="15" t="s">
        <v>85</v>
      </c>
      <c r="D43" s="61" t="s">
        <v>174</v>
      </c>
      <c r="E43" s="61" t="s">
        <v>194</v>
      </c>
      <c r="F43" s="133"/>
      <c r="G43" s="129"/>
      <c r="H43" s="129"/>
      <c r="I43" s="129"/>
      <c r="J43" s="129"/>
      <c r="K43" s="129"/>
      <c r="L43" s="133"/>
      <c r="M43" s="134"/>
      <c r="N43" s="134"/>
      <c r="O43" s="134"/>
      <c r="P43" s="133"/>
    </row>
    <row r="44" spans="1:17">
      <c r="A44" s="45">
        <v>1</v>
      </c>
      <c r="B44" s="19" t="s">
        <v>20</v>
      </c>
      <c r="C44" s="141">
        <v>12265</v>
      </c>
      <c r="D44" s="141">
        <v>12265</v>
      </c>
      <c r="E44" s="139">
        <f>SUM(C44:D44)</f>
        <v>24530</v>
      </c>
      <c r="F44" s="35"/>
      <c r="G44" s="35"/>
      <c r="H44" s="35"/>
      <c r="I44" s="35"/>
      <c r="J44" s="35"/>
      <c r="K44" s="135"/>
      <c r="L44" s="135"/>
      <c r="M44" s="135"/>
      <c r="N44" s="135"/>
      <c r="O44" s="35"/>
      <c r="P44" s="35"/>
      <c r="Q44" s="33"/>
    </row>
    <row r="45" spans="1:17" ht="17.25" thickBot="1">
      <c r="A45" s="46">
        <v>2</v>
      </c>
      <c r="B45" s="19" t="s">
        <v>21</v>
      </c>
      <c r="C45" s="140">
        <v>7735</v>
      </c>
      <c r="D45" s="140">
        <v>7735</v>
      </c>
      <c r="E45" s="139">
        <f>SUM(C45:D45)</f>
        <v>15470</v>
      </c>
      <c r="F45" s="35"/>
      <c r="G45" s="35"/>
      <c r="H45" s="35"/>
      <c r="I45" s="35"/>
      <c r="J45" s="35"/>
      <c r="K45" s="135"/>
      <c r="L45" s="135"/>
      <c r="M45" s="135"/>
      <c r="N45" s="135"/>
      <c r="O45" s="35"/>
      <c r="P45" s="35"/>
    </row>
    <row r="46" spans="1:17" ht="17.25" thickBot="1">
      <c r="A46" s="41"/>
      <c r="B46" s="42" t="s">
        <v>30</v>
      </c>
      <c r="C46" s="483">
        <f>SUM(C44:C45)</f>
        <v>20000</v>
      </c>
      <c r="D46" s="143">
        <f>SUM(D44:D45)</f>
        <v>20000</v>
      </c>
      <c r="E46" s="143">
        <f>SUM(E44:E45)</f>
        <v>40000</v>
      </c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</row>
    <row r="47" spans="1:17">
      <c r="A47" s="43"/>
      <c r="B47" s="43"/>
      <c r="C47" s="43"/>
      <c r="D47" s="44"/>
      <c r="E47" s="26"/>
      <c r="F47" s="26"/>
      <c r="G47" s="37"/>
      <c r="H47" s="26"/>
      <c r="I47" s="26"/>
      <c r="J47" s="26"/>
      <c r="K47" s="26"/>
      <c r="L47" s="26"/>
      <c r="M47" s="26"/>
      <c r="N47" s="26"/>
      <c r="O47" s="26"/>
      <c r="P47" s="26"/>
    </row>
    <row r="48" spans="1:17" ht="17.25" thickBot="1">
      <c r="A48" s="12" t="s">
        <v>84</v>
      </c>
      <c r="B48" s="14"/>
      <c r="C48" s="14"/>
      <c r="D48" s="36"/>
      <c r="E48" s="36"/>
      <c r="F48" s="36"/>
      <c r="G48" s="37"/>
      <c r="H48" s="37"/>
      <c r="I48" s="37"/>
      <c r="J48" s="37"/>
      <c r="K48" s="37"/>
      <c r="L48" s="36"/>
      <c r="M48" s="37"/>
      <c r="N48" s="37"/>
      <c r="O48" s="37"/>
      <c r="P48" s="37"/>
    </row>
    <row r="49" spans="1:16" ht="17.25" thickBot="1">
      <c r="A49" s="47" t="s">
        <v>6</v>
      </c>
      <c r="B49" s="48" t="s">
        <v>24</v>
      </c>
      <c r="C49" s="15" t="s">
        <v>85</v>
      </c>
      <c r="D49" s="61" t="s">
        <v>174</v>
      </c>
      <c r="E49" s="61" t="s">
        <v>194</v>
      </c>
      <c r="F49" s="133"/>
      <c r="G49" s="129"/>
      <c r="H49" s="129"/>
      <c r="I49" s="129"/>
      <c r="J49" s="129"/>
      <c r="K49" s="129"/>
      <c r="L49" s="133"/>
      <c r="M49" s="134"/>
      <c r="N49" s="134"/>
      <c r="O49" s="134"/>
      <c r="P49" s="133"/>
    </row>
    <row r="50" spans="1:16" ht="17.25" thickBot="1">
      <c r="A50" s="49">
        <v>1</v>
      </c>
      <c r="B50" s="60" t="s">
        <v>31</v>
      </c>
      <c r="C50" s="142">
        <v>825</v>
      </c>
      <c r="D50" s="142">
        <v>825</v>
      </c>
      <c r="E50" s="142">
        <f>SUM(C50:D50)</f>
        <v>1650</v>
      </c>
      <c r="F50" s="35"/>
      <c r="G50" s="35"/>
      <c r="H50" s="35"/>
      <c r="I50" s="35"/>
      <c r="J50" s="128"/>
      <c r="K50" s="128"/>
      <c r="L50" s="128"/>
      <c r="M50" s="128"/>
      <c r="N50" s="128"/>
      <c r="O50" s="128"/>
      <c r="P50" s="35"/>
    </row>
    <row r="51" spans="1:16" ht="17.25" thickBot="1">
      <c r="A51" s="50"/>
      <c r="B51" s="125"/>
      <c r="C51" s="36"/>
      <c r="D51" s="51"/>
      <c r="E51" s="26"/>
      <c r="F51" s="26"/>
      <c r="G51" s="37"/>
      <c r="H51" s="26"/>
      <c r="I51" s="26"/>
      <c r="J51" s="26"/>
      <c r="K51" s="26"/>
      <c r="L51" s="26"/>
      <c r="M51" s="26"/>
      <c r="N51" s="26"/>
      <c r="O51" s="26"/>
      <c r="P51" s="37"/>
    </row>
    <row r="52" spans="1:16" ht="17.25" thickBot="1">
      <c r="A52" s="30" t="s">
        <v>6</v>
      </c>
      <c r="B52" s="63" t="s">
        <v>24</v>
      </c>
      <c r="C52" s="15" t="s">
        <v>85</v>
      </c>
      <c r="D52" s="61" t="s">
        <v>174</v>
      </c>
      <c r="E52" s="61" t="s">
        <v>194</v>
      </c>
      <c r="F52" s="133"/>
      <c r="G52" s="129"/>
      <c r="H52" s="129"/>
      <c r="I52" s="129"/>
      <c r="J52" s="129"/>
      <c r="K52" s="129"/>
      <c r="L52" s="134"/>
      <c r="M52" s="134"/>
      <c r="N52" s="134"/>
      <c r="O52" s="134"/>
      <c r="P52" s="133"/>
    </row>
    <row r="53" spans="1:16" ht="17.25" thickBot="1">
      <c r="A53" s="468"/>
      <c r="B53" s="469" t="s">
        <v>32</v>
      </c>
      <c r="C53" s="470">
        <f>C21+C27+C36+C40+C46+C50</f>
        <v>597000</v>
      </c>
      <c r="D53" s="470">
        <f>D21+D27+D36+D40+D46+D50</f>
        <v>597000</v>
      </c>
      <c r="E53" s="494">
        <f>SUM(C53:D53)</f>
        <v>1194000</v>
      </c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</row>
    <row r="54" spans="1:16">
      <c r="A54" s="43"/>
      <c r="B54" s="43"/>
      <c r="C54" s="43"/>
      <c r="D54" s="51"/>
      <c r="E54" s="26"/>
      <c r="F54" s="26"/>
      <c r="G54" s="37"/>
      <c r="H54" s="26"/>
      <c r="I54" s="26"/>
      <c r="J54" s="26"/>
      <c r="K54" s="26"/>
      <c r="L54" s="26"/>
      <c r="M54" s="26"/>
      <c r="N54" s="26"/>
      <c r="O54" s="26"/>
      <c r="P54" s="26"/>
    </row>
    <row r="55" spans="1:16">
      <c r="A55" s="43"/>
      <c r="B55" s="11" t="s">
        <v>171</v>
      </c>
      <c r="C55" s="11"/>
      <c r="D55" s="465">
        <v>1194000</v>
      </c>
      <c r="E55" s="26"/>
      <c r="F55" s="26"/>
      <c r="G55" s="37"/>
      <c r="H55" s="26"/>
      <c r="I55" s="26"/>
      <c r="J55" s="26"/>
      <c r="K55" s="26"/>
      <c r="L55" s="26"/>
      <c r="M55" s="26"/>
      <c r="N55" s="26"/>
      <c r="O55" s="26"/>
      <c r="P55" s="26"/>
    </row>
    <row r="56" spans="1:16">
      <c r="A56" s="43"/>
      <c r="B56" s="9" t="s">
        <v>192</v>
      </c>
      <c r="C56" s="9"/>
      <c r="D56" s="465">
        <f>C53</f>
        <v>597000</v>
      </c>
      <c r="E56" s="26"/>
      <c r="F56" s="26"/>
      <c r="G56" s="37"/>
      <c r="H56" s="26"/>
      <c r="I56" s="26"/>
      <c r="J56" s="26"/>
      <c r="K56" s="26"/>
      <c r="L56" s="26"/>
      <c r="M56" s="26"/>
      <c r="N56" s="26"/>
      <c r="O56" s="26"/>
      <c r="P56" s="26"/>
    </row>
    <row r="57" spans="1:16">
      <c r="A57" s="43"/>
      <c r="B57" s="9" t="s">
        <v>193</v>
      </c>
      <c r="C57" s="9"/>
      <c r="D57" s="465">
        <f>D53</f>
        <v>597000</v>
      </c>
      <c r="E57" s="26">
        <f>D55-D56-D57</f>
        <v>0</v>
      </c>
      <c r="F57" s="26"/>
      <c r="G57" s="37"/>
      <c r="H57" s="26"/>
      <c r="I57" s="26"/>
      <c r="J57" s="26"/>
      <c r="K57" s="26"/>
      <c r="L57" s="26"/>
      <c r="M57" s="26"/>
      <c r="N57" s="26"/>
      <c r="O57" s="26"/>
      <c r="P57" s="26"/>
    </row>
    <row r="58" spans="1:16">
      <c r="A58" s="43"/>
      <c r="B58" s="43"/>
      <c r="C58" s="43"/>
      <c r="D58" s="51"/>
      <c r="E58" s="26"/>
      <c r="F58" s="26"/>
      <c r="G58" s="37"/>
      <c r="H58" s="26"/>
      <c r="I58" s="26"/>
      <c r="J58" s="26"/>
      <c r="K58" s="26"/>
      <c r="L58" s="26"/>
      <c r="M58" s="26"/>
      <c r="N58" s="26"/>
      <c r="O58" s="26"/>
      <c r="P58" s="26"/>
    </row>
    <row r="59" spans="1:16" ht="17.25" thickBot="1">
      <c r="A59" s="43"/>
      <c r="B59" s="43"/>
      <c r="C59" s="43"/>
      <c r="D59" s="51"/>
      <c r="E59" s="51"/>
      <c r="F59" s="51"/>
      <c r="G59" s="37"/>
      <c r="I59" s="37"/>
      <c r="J59" s="37"/>
      <c r="K59" s="37"/>
      <c r="L59" s="36"/>
      <c r="M59" s="37"/>
      <c r="N59" s="37"/>
      <c r="O59" s="37"/>
      <c r="P59" s="37"/>
    </row>
    <row r="60" spans="1:16" ht="17.25" thickBot="1">
      <c r="B60" s="52" t="s">
        <v>33</v>
      </c>
      <c r="C60" s="15" t="s">
        <v>85</v>
      </c>
      <c r="D60" s="61" t="s">
        <v>174</v>
      </c>
      <c r="E60" s="133"/>
      <c r="F60" s="54"/>
      <c r="G60" s="129"/>
      <c r="H60" s="133"/>
      <c r="I60" s="130"/>
      <c r="J60" s="130"/>
      <c r="K60" s="130"/>
      <c r="L60" s="134"/>
      <c r="M60" s="134"/>
      <c r="N60" s="134"/>
      <c r="O60" s="134"/>
      <c r="P60" s="133"/>
    </row>
    <row r="61" spans="1:16" s="9" customFormat="1">
      <c r="B61" s="461" t="s">
        <v>34</v>
      </c>
      <c r="C61" s="139">
        <f>C18+C25+C40+C44</f>
        <v>138130</v>
      </c>
      <c r="D61" s="139">
        <f>D18+D25+D40+D44</f>
        <v>138130</v>
      </c>
      <c r="E61" s="35"/>
      <c r="F61" s="64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s="9" customFormat="1">
      <c r="B62" s="462" t="s">
        <v>35</v>
      </c>
      <c r="C62" s="138">
        <f>C35+C26+C45</f>
        <v>11647</v>
      </c>
      <c r="D62" s="138">
        <f>D35+D26+D45</f>
        <v>11647</v>
      </c>
      <c r="E62" s="35"/>
      <c r="F62" s="64"/>
      <c r="G62" s="35"/>
      <c r="H62" s="37"/>
      <c r="I62" s="35"/>
      <c r="J62" s="35"/>
      <c r="K62" s="35"/>
      <c r="L62" s="35"/>
      <c r="M62" s="35"/>
      <c r="N62" s="35"/>
      <c r="O62" s="35"/>
      <c r="P62" s="35"/>
    </row>
    <row r="63" spans="1:16" s="9" customFormat="1">
      <c r="B63" s="462" t="s">
        <v>36</v>
      </c>
      <c r="C63" s="138">
        <f>C19</f>
        <v>28889</v>
      </c>
      <c r="D63" s="138">
        <f>D19</f>
        <v>28889</v>
      </c>
      <c r="E63" s="35"/>
      <c r="F63" s="64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1:16" s="9" customFormat="1" ht="17.25" thickBot="1">
      <c r="B64" s="463" t="s">
        <v>37</v>
      </c>
      <c r="C64" s="140">
        <f>C20</f>
        <v>26284</v>
      </c>
      <c r="D64" s="140">
        <f>D20</f>
        <v>26284</v>
      </c>
      <c r="E64" s="35"/>
      <c r="F64" s="64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2:16" s="9" customFormat="1" ht="17.25" thickBot="1">
      <c r="B65" s="464" t="s">
        <v>38</v>
      </c>
      <c r="C65" s="142">
        <f>SUM(C61:C64)</f>
        <v>204950</v>
      </c>
      <c r="D65" s="142">
        <f>SUM(D61:D64)</f>
        <v>204950</v>
      </c>
      <c r="E65" s="35"/>
      <c r="F65" s="54"/>
      <c r="G65" s="29"/>
      <c r="H65" s="35"/>
      <c r="I65" s="35"/>
      <c r="J65" s="35"/>
      <c r="K65" s="35"/>
      <c r="L65" s="35"/>
      <c r="M65" s="35"/>
      <c r="N65" s="35"/>
      <c r="O65" s="35"/>
      <c r="P65" s="35"/>
    </row>
    <row r="66" spans="2:16" s="9" customFormat="1" ht="17.25" thickBot="1">
      <c r="B66" s="464" t="s">
        <v>39</v>
      </c>
      <c r="C66" s="142">
        <f>C11+C12+C13+C14+C15+C16+C17+C31+C32+C33+C34+C50</f>
        <v>392050</v>
      </c>
      <c r="D66" s="142">
        <f>D11+D12+D13+D14+D15+D16+D17+D31+D32+D33+D34+D50</f>
        <v>392050</v>
      </c>
      <c r="E66" s="35"/>
      <c r="G66" s="466"/>
      <c r="H66" s="35"/>
      <c r="I66" s="35"/>
      <c r="J66" s="35"/>
      <c r="K66" s="35"/>
      <c r="L66" s="35"/>
      <c r="M66" s="35"/>
      <c r="N66" s="35"/>
      <c r="O66" s="35"/>
      <c r="P66" s="35"/>
    </row>
    <row r="67" spans="2:16" s="9" customFormat="1" ht="17.25" thickBot="1">
      <c r="B67" s="52" t="s">
        <v>172</v>
      </c>
      <c r="C67" s="142">
        <f>C65+C66</f>
        <v>597000</v>
      </c>
      <c r="D67" s="142">
        <f>D65+D66</f>
        <v>597000</v>
      </c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2:16" s="9" customFormat="1" ht="15.75" customHeight="1">
      <c r="D68" s="35"/>
      <c r="E68" s="35"/>
      <c r="F68" s="35"/>
      <c r="G68" s="36"/>
      <c r="H68" s="36"/>
      <c r="I68" s="36"/>
      <c r="J68" s="36"/>
      <c r="K68" s="36"/>
      <c r="L68" s="36"/>
      <c r="M68" s="36"/>
      <c r="N68" s="36"/>
      <c r="O68" s="36"/>
      <c r="P68" s="36"/>
    </row>
    <row r="69" spans="2:16" s="9" customFormat="1" ht="17.25" thickBot="1">
      <c r="D69" s="466"/>
      <c r="E69" s="35"/>
      <c r="F69" s="35"/>
      <c r="G69" s="35"/>
      <c r="H69" s="35"/>
      <c r="I69" s="35"/>
      <c r="J69" s="35"/>
      <c r="K69" s="35"/>
      <c r="L69" s="35"/>
      <c r="M69" s="36"/>
      <c r="N69" s="36"/>
      <c r="O69" s="36"/>
      <c r="P69" s="36"/>
    </row>
    <row r="70" spans="2:16" s="9" customFormat="1" ht="17.25" thickBot="1">
      <c r="B70" s="484" t="s">
        <v>44</v>
      </c>
      <c r="C70" s="15" t="s">
        <v>85</v>
      </c>
      <c r="D70" s="61" t="s">
        <v>174</v>
      </c>
      <c r="E70" s="133"/>
      <c r="F70" s="133"/>
      <c r="G70" s="133"/>
      <c r="H70" s="133"/>
      <c r="I70" s="134"/>
      <c r="J70" s="134"/>
      <c r="K70" s="134"/>
      <c r="L70" s="134"/>
      <c r="M70" s="134"/>
      <c r="N70" s="134"/>
      <c r="O70" s="134"/>
      <c r="P70" s="133"/>
    </row>
    <row r="71" spans="2:16" s="9" customFormat="1">
      <c r="B71" s="485" t="s">
        <v>42</v>
      </c>
      <c r="C71" s="471">
        <f>C26</f>
        <v>464</v>
      </c>
      <c r="D71" s="471">
        <f>D26</f>
        <v>464</v>
      </c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</row>
    <row r="72" spans="2:16" s="9" customFormat="1">
      <c r="B72" s="53" t="s">
        <v>45</v>
      </c>
      <c r="C72" s="471">
        <f>C35</f>
        <v>3448</v>
      </c>
      <c r="D72" s="471">
        <f>D35</f>
        <v>3448</v>
      </c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</row>
    <row r="73" spans="2:16" s="9" customFormat="1" ht="17.25" thickBot="1">
      <c r="B73" s="477" t="s">
        <v>43</v>
      </c>
      <c r="C73" s="475">
        <f t="shared" ref="C73:D73" si="2">C45</f>
        <v>7735</v>
      </c>
      <c r="D73" s="475">
        <f t="shared" si="2"/>
        <v>7735</v>
      </c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</row>
    <row r="74" spans="2:16" s="9" customFormat="1" ht="17.25" thickBot="1">
      <c r="B74" s="480" t="s">
        <v>40</v>
      </c>
      <c r="C74" s="486">
        <f>SUM(C71:C73)</f>
        <v>11647</v>
      </c>
      <c r="D74" s="481">
        <f>SUM(D71:D73)</f>
        <v>11647</v>
      </c>
      <c r="E74" s="35">
        <f>D74-D62</f>
        <v>0</v>
      </c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2:16" s="9" customFormat="1" ht="17.25" thickBot="1">
      <c r="B75" s="54"/>
      <c r="C75" s="54"/>
      <c r="D75" s="29"/>
      <c r="E75" s="29"/>
      <c r="F75" s="29"/>
      <c r="G75" s="36"/>
      <c r="H75" s="36"/>
      <c r="I75" s="35"/>
      <c r="J75" s="36"/>
      <c r="K75" s="36"/>
      <c r="L75" s="36"/>
      <c r="M75" s="36"/>
      <c r="N75" s="36"/>
      <c r="O75" s="36"/>
      <c r="P75" s="36"/>
    </row>
    <row r="76" spans="2:16" s="9" customFormat="1" ht="17.25" thickBot="1">
      <c r="B76" s="484" t="s">
        <v>46</v>
      </c>
      <c r="C76" s="15" t="s">
        <v>85</v>
      </c>
      <c r="D76" s="489" t="s">
        <v>174</v>
      </c>
      <c r="E76" s="61" t="s">
        <v>40</v>
      </c>
      <c r="F76" s="133"/>
      <c r="G76" s="133"/>
      <c r="H76" s="133"/>
      <c r="I76" s="134"/>
      <c r="J76" s="134"/>
      <c r="K76" s="134"/>
      <c r="L76" s="134"/>
      <c r="M76" s="134"/>
      <c r="N76" s="134"/>
      <c r="O76" s="134"/>
      <c r="P76" s="133"/>
    </row>
    <row r="77" spans="2:16" s="9" customFormat="1">
      <c r="B77" s="478" t="s">
        <v>41</v>
      </c>
      <c r="C77" s="479">
        <f>C18</f>
        <v>51329</v>
      </c>
      <c r="D77" s="495">
        <f>D18</f>
        <v>51329</v>
      </c>
      <c r="E77" s="479">
        <f>SUM(C77:D77)</f>
        <v>102658</v>
      </c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2:16" s="9" customFormat="1">
      <c r="B78" s="55" t="s">
        <v>42</v>
      </c>
      <c r="C78" s="472">
        <f>C25</f>
        <v>1536</v>
      </c>
      <c r="D78" s="496">
        <f>D25</f>
        <v>1536</v>
      </c>
      <c r="E78" s="472">
        <f t="shared" ref="E78:E80" si="3">SUM(C78:D78)</f>
        <v>3072</v>
      </c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</row>
    <row r="79" spans="2:16" s="9" customFormat="1">
      <c r="B79" s="53" t="s">
        <v>47</v>
      </c>
      <c r="C79" s="471">
        <f>C40</f>
        <v>73000</v>
      </c>
      <c r="D79" s="491">
        <f>D40</f>
        <v>73000</v>
      </c>
      <c r="E79" s="472">
        <f t="shared" si="3"/>
        <v>146000</v>
      </c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</row>
    <row r="80" spans="2:16" s="9" customFormat="1" ht="17.25" thickBot="1">
      <c r="B80" s="477" t="s">
        <v>43</v>
      </c>
      <c r="C80" s="475">
        <f>C44</f>
        <v>12265</v>
      </c>
      <c r="D80" s="492">
        <f>D44</f>
        <v>12265</v>
      </c>
      <c r="E80" s="497">
        <f t="shared" si="3"/>
        <v>24530</v>
      </c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</row>
    <row r="81" spans="2:16" s="9" customFormat="1" ht="17.25" thickBot="1">
      <c r="B81" s="480" t="s">
        <v>175</v>
      </c>
      <c r="C81" s="481">
        <f>C79+C80</f>
        <v>85265</v>
      </c>
      <c r="D81" s="481">
        <f t="shared" ref="D81:E81" si="4">D79+D80</f>
        <v>85265</v>
      </c>
      <c r="E81" s="56">
        <f t="shared" si="4"/>
        <v>170530</v>
      </c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2:16" s="9" customFormat="1">
      <c r="B82" s="478" t="s">
        <v>48</v>
      </c>
      <c r="C82" s="479">
        <f>C77+C78+C81</f>
        <v>138130</v>
      </c>
      <c r="D82" s="479">
        <f t="shared" ref="D82:E82" si="5">D77+D78+D81</f>
        <v>138130</v>
      </c>
      <c r="E82" s="479">
        <f t="shared" si="5"/>
        <v>276260</v>
      </c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2:16" s="9" customFormat="1">
      <c r="E83" s="36"/>
      <c r="F83" s="36"/>
      <c r="G83" s="36"/>
      <c r="H83" s="36"/>
      <c r="I83" s="35"/>
      <c r="J83" s="36"/>
      <c r="K83" s="36"/>
      <c r="L83" s="36"/>
      <c r="M83" s="36"/>
      <c r="N83" s="36"/>
      <c r="O83" s="36"/>
      <c r="P83" s="36"/>
    </row>
    <row r="84" spans="2:16" s="9" customFormat="1">
      <c r="B84" s="110" t="s">
        <v>163</v>
      </c>
      <c r="C84" s="110" t="s">
        <v>198</v>
      </c>
      <c r="D84" s="313"/>
      <c r="E84" s="133"/>
      <c r="F84" s="36"/>
      <c r="G84" s="36"/>
      <c r="H84" s="36"/>
      <c r="I84" s="36"/>
      <c r="J84" s="36"/>
      <c r="K84" s="54"/>
      <c r="L84" s="36"/>
      <c r="M84" s="25"/>
      <c r="N84" s="54"/>
      <c r="O84" s="36"/>
      <c r="P84" s="35"/>
    </row>
    <row r="85" spans="2:16" s="9" customFormat="1">
      <c r="B85" s="110" t="s">
        <v>50</v>
      </c>
      <c r="C85" s="110"/>
      <c r="D85" s="325"/>
      <c r="E85" s="36"/>
      <c r="F85" s="35"/>
      <c r="G85" s="36"/>
      <c r="H85" s="36"/>
      <c r="I85" s="36"/>
      <c r="J85" s="36"/>
      <c r="K85" s="54"/>
      <c r="L85" s="36"/>
      <c r="M85" s="36"/>
      <c r="N85" s="36"/>
      <c r="O85" s="36"/>
      <c r="P85" s="36"/>
    </row>
    <row r="86" spans="2:16" s="9" customFormat="1">
      <c r="B86"/>
      <c r="C86"/>
      <c r="D86"/>
      <c r="E86" s="36"/>
      <c r="F86" s="35"/>
      <c r="G86" s="36"/>
      <c r="H86" s="36"/>
      <c r="I86" s="36"/>
      <c r="J86" s="36"/>
      <c r="K86" s="36"/>
      <c r="L86" s="36"/>
      <c r="M86" s="36"/>
      <c r="N86" s="36"/>
      <c r="O86" s="36"/>
      <c r="P86" s="36"/>
    </row>
    <row r="87" spans="2:16" s="9" customFormat="1" ht="17.25">
      <c r="D87" s="467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</row>
  </sheetData>
  <pageMargins left="0.70866141732283472" right="0.19685039370078741" top="0.19685039370078741" bottom="0.39370078740157483" header="0.31496062992125984" footer="0.31496062992125984"/>
  <pageSetup scale="8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2" sqref="A2"/>
    </sheetView>
  </sheetViews>
  <sheetFormatPr defaultRowHeight="15"/>
  <cols>
    <col min="1" max="1" width="35.5703125" customWidth="1"/>
    <col min="2" max="2" width="19" customWidth="1"/>
    <col min="3" max="3" width="20.42578125" bestFit="1" customWidth="1"/>
    <col min="4" max="4" width="16.42578125" bestFit="1" customWidth="1"/>
    <col min="5" max="5" width="22.28515625" bestFit="1" customWidth="1"/>
    <col min="6" max="6" width="14.28515625" bestFit="1" customWidth="1"/>
    <col min="7" max="7" width="13.28515625" bestFit="1" customWidth="1"/>
    <col min="8" max="8" width="12" bestFit="1" customWidth="1"/>
  </cols>
  <sheetData>
    <row r="1" spans="1:13" ht="16.5">
      <c r="A1" s="132" t="s">
        <v>0</v>
      </c>
      <c r="B1" s="5"/>
      <c r="C1" s="5"/>
      <c r="D1" s="5"/>
      <c r="E1" s="5"/>
      <c r="F1" s="5"/>
      <c r="G1" s="5"/>
      <c r="H1" s="5"/>
      <c r="I1" s="2"/>
      <c r="J1" s="7"/>
      <c r="K1" s="3"/>
      <c r="L1" s="3"/>
      <c r="M1" s="3"/>
    </row>
    <row r="2" spans="1:13" ht="16.5">
      <c r="A2" s="473" t="s">
        <v>199</v>
      </c>
      <c r="B2" s="5" t="s">
        <v>159</v>
      </c>
      <c r="C2" s="5"/>
      <c r="D2" s="5"/>
      <c r="E2" s="5"/>
      <c r="F2" s="407"/>
      <c r="G2" s="407"/>
      <c r="H2" s="5"/>
      <c r="I2" s="6"/>
      <c r="J2" s="3"/>
      <c r="K2" s="1"/>
      <c r="L2" s="3"/>
      <c r="M2" s="3"/>
    </row>
    <row r="3" spans="1:13">
      <c r="A3" s="407"/>
      <c r="B3" s="407"/>
      <c r="C3" s="407"/>
      <c r="D3" s="407"/>
      <c r="E3" s="407"/>
      <c r="F3" s="407"/>
      <c r="G3" s="407"/>
      <c r="H3" s="407"/>
    </row>
    <row r="4" spans="1:13" s="417" customFormat="1" ht="18.75">
      <c r="A4" s="416" t="s">
        <v>178</v>
      </c>
    </row>
    <row r="5" spans="1:13" s="417" customFormat="1" ht="18.75">
      <c r="A5" s="416"/>
    </row>
    <row r="6" spans="1:13" ht="15.75">
      <c r="A6" s="110"/>
      <c r="B6" s="110"/>
      <c r="C6" s="110"/>
      <c r="D6" s="110"/>
      <c r="E6" s="110"/>
    </row>
    <row r="7" spans="1:13" ht="18.75">
      <c r="A7" s="58" t="s">
        <v>176</v>
      </c>
      <c r="D7" s="429">
        <v>1194000</v>
      </c>
      <c r="E7" s="201" t="s">
        <v>89</v>
      </c>
      <c r="F7" s="487"/>
      <c r="G7" s="152"/>
      <c r="H7" s="152"/>
      <c r="I7" s="152"/>
      <c r="J7" s="127"/>
    </row>
    <row r="8" spans="1:13" ht="15.75">
      <c r="A8" s="58"/>
      <c r="B8" s="371"/>
      <c r="C8" s="418"/>
      <c r="D8" s="418"/>
      <c r="E8" s="190"/>
      <c r="F8" s="190"/>
    </row>
    <row r="9" spans="1:13">
      <c r="A9" s="65"/>
      <c r="B9" s="271"/>
      <c r="E9" s="190"/>
      <c r="F9" s="190"/>
    </row>
    <row r="10" spans="1:13" ht="18.75">
      <c r="A10" s="419" t="s">
        <v>160</v>
      </c>
      <c r="B10" s="420" t="s">
        <v>165</v>
      </c>
      <c r="C10" s="420" t="s">
        <v>177</v>
      </c>
      <c r="D10" s="420" t="s">
        <v>40</v>
      </c>
      <c r="E10" s="488"/>
      <c r="F10" s="190"/>
    </row>
    <row r="11" spans="1:13" ht="15.75">
      <c r="A11" s="99" t="s">
        <v>161</v>
      </c>
      <c r="B11" s="421">
        <v>474175</v>
      </c>
      <c r="C11" s="421">
        <v>474175</v>
      </c>
      <c r="D11" s="421">
        <f>SUM(B11:C11)</f>
        <v>948350</v>
      </c>
      <c r="E11" s="312"/>
      <c r="F11" s="190"/>
    </row>
    <row r="12" spans="1:13" ht="15.75">
      <c r="A12" s="99" t="s">
        <v>42</v>
      </c>
      <c r="B12" s="421">
        <v>2000</v>
      </c>
      <c r="C12" s="421">
        <v>2000</v>
      </c>
      <c r="D12" s="421">
        <f t="shared" ref="D12:D16" si="0">SUM(B12:C12)</f>
        <v>4000</v>
      </c>
      <c r="E12" s="312"/>
      <c r="F12" s="190"/>
    </row>
    <row r="13" spans="1:13" ht="15.75">
      <c r="A13" s="99" t="s">
        <v>45</v>
      </c>
      <c r="B13" s="421">
        <v>27000</v>
      </c>
      <c r="C13" s="421">
        <v>27000</v>
      </c>
      <c r="D13" s="421">
        <f t="shared" si="0"/>
        <v>54000</v>
      </c>
      <c r="E13" s="312"/>
      <c r="F13" s="190"/>
    </row>
    <row r="14" spans="1:13" ht="15.75">
      <c r="A14" s="99" t="s">
        <v>167</v>
      </c>
      <c r="B14" s="421">
        <v>73000</v>
      </c>
      <c r="C14" s="421">
        <v>73000</v>
      </c>
      <c r="D14" s="421">
        <f t="shared" si="0"/>
        <v>146000</v>
      </c>
      <c r="E14" s="312"/>
      <c r="F14" s="190"/>
      <c r="G14" s="58"/>
    </row>
    <row r="15" spans="1:13" ht="15.75">
      <c r="A15" s="99" t="s">
        <v>43</v>
      </c>
      <c r="B15" s="421">
        <v>20000</v>
      </c>
      <c r="C15" s="421">
        <v>20000</v>
      </c>
      <c r="D15" s="421">
        <f t="shared" si="0"/>
        <v>40000</v>
      </c>
      <c r="E15" s="312"/>
      <c r="F15" s="190"/>
      <c r="G15" s="323"/>
    </row>
    <row r="16" spans="1:13" ht="15.75">
      <c r="A16" s="99" t="s">
        <v>162</v>
      </c>
      <c r="B16" s="421">
        <v>825</v>
      </c>
      <c r="C16" s="421">
        <v>825</v>
      </c>
      <c r="D16" s="421">
        <f t="shared" si="0"/>
        <v>1650</v>
      </c>
      <c r="E16" s="312"/>
      <c r="F16" s="190"/>
      <c r="G16" s="323"/>
    </row>
    <row r="17" spans="1:8" ht="15.75">
      <c r="A17" s="422" t="s">
        <v>40</v>
      </c>
      <c r="B17" s="421">
        <f>SUM(B11:B16)</f>
        <v>597000</v>
      </c>
      <c r="C17" s="421">
        <f t="shared" ref="C17:D17" si="1">SUM(C11:C16)</f>
        <v>597000</v>
      </c>
      <c r="D17" s="421">
        <f t="shared" si="1"/>
        <v>1194000</v>
      </c>
      <c r="E17" s="59"/>
      <c r="F17" s="190"/>
      <c r="G17" s="323"/>
    </row>
    <row r="18" spans="1:8" ht="15.75">
      <c r="B18" s="423"/>
      <c r="D18" s="110"/>
      <c r="E18" s="324"/>
      <c r="F18" s="190"/>
      <c r="G18" s="323"/>
    </row>
    <row r="19" spans="1:8" ht="15.75">
      <c r="B19" s="323"/>
      <c r="E19" s="216"/>
      <c r="G19" s="216"/>
    </row>
    <row r="20" spans="1:8">
      <c r="C20" s="216"/>
      <c r="D20" s="216"/>
    </row>
    <row r="21" spans="1:8" s="325" customFormat="1" ht="15.75">
      <c r="A21" s="110" t="s">
        <v>163</v>
      </c>
      <c r="B21" s="313"/>
      <c r="H21" s="424"/>
    </row>
    <row r="22" spans="1:8" s="325" customFormat="1" ht="15.75">
      <c r="A22" s="110" t="s">
        <v>50</v>
      </c>
    </row>
  </sheetData>
  <pageMargins left="0.59055118110236227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workbookViewId="0">
      <selection activeCell="A2" sqref="A2:B2"/>
    </sheetView>
  </sheetViews>
  <sheetFormatPr defaultRowHeight="15"/>
  <cols>
    <col min="1" max="1" width="5.5703125" bestFit="1" customWidth="1"/>
    <col min="2" max="2" width="23.85546875" bestFit="1" customWidth="1"/>
    <col min="3" max="3" width="18.42578125" bestFit="1" customWidth="1"/>
    <col min="4" max="5" width="17.85546875" customWidth="1"/>
    <col min="6" max="6" width="13.42578125" customWidth="1"/>
    <col min="7" max="7" width="11.140625" customWidth="1"/>
    <col min="8" max="8" width="12.140625" customWidth="1"/>
    <col min="9" max="9" width="11.7109375" customWidth="1"/>
    <col min="10" max="10" width="12.42578125" customWidth="1"/>
  </cols>
  <sheetData>
    <row r="1" spans="1:10">
      <c r="A1" s="132" t="s">
        <v>0</v>
      </c>
      <c r="B1" s="132"/>
      <c r="C1" s="132"/>
      <c r="D1" s="132"/>
      <c r="E1" s="132"/>
      <c r="F1" s="132"/>
      <c r="G1" s="146"/>
      <c r="H1" s="146"/>
      <c r="I1" s="146"/>
    </row>
    <row r="2" spans="1:10" ht="15.75">
      <c r="A2" s="498" t="s">
        <v>199</v>
      </c>
      <c r="B2" s="499"/>
      <c r="C2" s="132"/>
      <c r="D2" s="132"/>
      <c r="E2" s="132"/>
      <c r="F2" s="132"/>
      <c r="G2" s="146"/>
      <c r="H2" s="146"/>
      <c r="I2" s="146"/>
    </row>
    <row r="3" spans="1:10">
      <c r="A3" s="4" t="s">
        <v>51</v>
      </c>
      <c r="B3" s="4"/>
      <c r="C3" s="5"/>
      <c r="D3" s="4" t="s">
        <v>1</v>
      </c>
      <c r="E3" s="5"/>
      <c r="F3" s="147"/>
      <c r="G3" s="4" t="s">
        <v>86</v>
      </c>
      <c r="H3" s="5"/>
      <c r="I3" s="132"/>
    </row>
    <row r="4" spans="1:10">
      <c r="A4" s="4" t="s">
        <v>2</v>
      </c>
      <c r="B4" s="4"/>
      <c r="C4" s="5"/>
      <c r="D4" s="4" t="s">
        <v>3</v>
      </c>
      <c r="E4" s="5"/>
      <c r="F4" s="147"/>
      <c r="G4" s="4" t="s">
        <v>4</v>
      </c>
      <c r="H4" s="5"/>
      <c r="I4" s="132"/>
    </row>
    <row r="5" spans="1:10">
      <c r="A5" s="1"/>
      <c r="B5" s="1"/>
      <c r="C5" s="132"/>
      <c r="D5" s="132"/>
      <c r="E5" s="132"/>
      <c r="F5" s="132"/>
      <c r="G5" s="146"/>
      <c r="H5" s="146"/>
      <c r="I5" s="146"/>
    </row>
    <row r="6" spans="1:10">
      <c r="A6" s="1"/>
      <c r="B6" s="1"/>
      <c r="C6" s="132"/>
      <c r="D6" s="132"/>
      <c r="E6" s="132"/>
      <c r="F6" s="132"/>
      <c r="G6" s="146"/>
      <c r="H6" s="146"/>
      <c r="I6" s="146"/>
    </row>
    <row r="7" spans="1:10">
      <c r="A7" s="146"/>
      <c r="B7" s="146"/>
      <c r="C7" s="10" t="s">
        <v>179</v>
      </c>
      <c r="D7" s="10"/>
      <c r="E7" s="148"/>
      <c r="F7" s="149"/>
      <c r="G7" s="149"/>
      <c r="H7" s="150"/>
      <c r="I7" s="146"/>
    </row>
    <row r="8" spans="1:10">
      <c r="A8" s="10"/>
      <c r="B8" s="146"/>
      <c r="C8" s="58" t="s">
        <v>87</v>
      </c>
      <c r="E8" s="146"/>
      <c r="F8" s="149"/>
      <c r="G8" s="149"/>
      <c r="H8" s="150"/>
      <c r="I8" s="146"/>
    </row>
    <row r="9" spans="1:10">
      <c r="A9" s="10"/>
      <c r="B9" s="146"/>
      <c r="D9" s="58"/>
      <c r="E9" s="146"/>
      <c r="F9" s="149"/>
      <c r="G9" s="149"/>
      <c r="H9" s="150"/>
      <c r="I9" s="146"/>
    </row>
    <row r="10" spans="1:10" ht="18.75">
      <c r="B10" s="10" t="s">
        <v>88</v>
      </c>
      <c r="C10" s="151">
        <v>474175</v>
      </c>
      <c r="D10" t="s">
        <v>89</v>
      </c>
      <c r="E10" s="152"/>
      <c r="F10" s="152"/>
      <c r="G10" s="152"/>
      <c r="H10" s="152"/>
      <c r="I10" s="152"/>
      <c r="J10" s="127"/>
    </row>
    <row r="11" spans="1:10" ht="16.5" thickBot="1">
      <c r="A11" s="425" t="s">
        <v>166</v>
      </c>
      <c r="B11" s="426"/>
      <c r="C11" s="426"/>
      <c r="D11" s="426"/>
      <c r="E11" s="427"/>
      <c r="F11" s="327"/>
      <c r="G11" s="428"/>
      <c r="H11" s="276"/>
      <c r="I11" s="426"/>
      <c r="J11" s="426"/>
    </row>
    <row r="12" spans="1:10" ht="30.75" thickBot="1">
      <c r="A12" s="153" t="s">
        <v>6</v>
      </c>
      <c r="B12" s="154" t="s">
        <v>77</v>
      </c>
      <c r="C12" s="155" t="s">
        <v>90</v>
      </c>
      <c r="D12" s="155" t="s">
        <v>91</v>
      </c>
      <c r="E12" s="156" t="s">
        <v>92</v>
      </c>
      <c r="F12" s="157" t="s">
        <v>93</v>
      </c>
      <c r="G12" s="155" t="s">
        <v>94</v>
      </c>
      <c r="H12" s="155" t="s">
        <v>95</v>
      </c>
      <c r="I12" s="157" t="s">
        <v>96</v>
      </c>
      <c r="J12" s="158" t="s">
        <v>97</v>
      </c>
    </row>
    <row r="13" spans="1:10" ht="15.75" thickBot="1">
      <c r="A13" s="159">
        <v>0</v>
      </c>
      <c r="B13" s="160">
        <v>1</v>
      </c>
      <c r="C13" s="161">
        <v>2</v>
      </c>
      <c r="D13" s="161">
        <v>4</v>
      </c>
      <c r="E13" s="162">
        <v>3</v>
      </c>
      <c r="F13" s="163" t="s">
        <v>98</v>
      </c>
      <c r="G13" s="164">
        <v>6</v>
      </c>
      <c r="H13" s="162">
        <v>7</v>
      </c>
      <c r="I13" s="163" t="s">
        <v>99</v>
      </c>
      <c r="J13" s="163" t="s">
        <v>100</v>
      </c>
    </row>
    <row r="14" spans="1:10">
      <c r="A14" s="165">
        <v>1</v>
      </c>
      <c r="B14" s="166" t="s">
        <v>8</v>
      </c>
      <c r="C14" s="167">
        <v>1009.04</v>
      </c>
      <c r="D14" s="167">
        <v>24</v>
      </c>
      <c r="E14" s="167">
        <v>101.7</v>
      </c>
      <c r="F14" s="168">
        <f t="shared" ref="F14:F23" si="0">SUM(C14:E14)</f>
        <v>1134.74</v>
      </c>
      <c r="G14" s="167">
        <v>137</v>
      </c>
      <c r="H14" s="167">
        <v>697</v>
      </c>
      <c r="I14" s="168">
        <f>G14+H14</f>
        <v>834</v>
      </c>
      <c r="J14" s="168">
        <f>F14+I14</f>
        <v>1968.74</v>
      </c>
    </row>
    <row r="15" spans="1:10">
      <c r="A15" s="169">
        <v>2</v>
      </c>
      <c r="B15" s="170" t="s">
        <v>9</v>
      </c>
      <c r="C15" s="171">
        <v>650</v>
      </c>
      <c r="D15" s="171">
        <v>24</v>
      </c>
      <c r="E15" s="171">
        <v>53</v>
      </c>
      <c r="F15" s="172">
        <f t="shared" si="0"/>
        <v>727</v>
      </c>
      <c r="G15" s="171">
        <v>61</v>
      </c>
      <c r="H15" s="171">
        <v>340</v>
      </c>
      <c r="I15" s="172">
        <f t="shared" ref="I15:I23" si="1">G15+H15</f>
        <v>401</v>
      </c>
      <c r="J15" s="172">
        <f t="shared" ref="J15:J23" si="2">F15+I15</f>
        <v>1128</v>
      </c>
    </row>
    <row r="16" spans="1:10">
      <c r="A16" s="173">
        <v>3</v>
      </c>
      <c r="B16" s="170" t="s">
        <v>10</v>
      </c>
      <c r="C16" s="171">
        <v>539.88</v>
      </c>
      <c r="D16" s="171">
        <v>20</v>
      </c>
      <c r="E16" s="171">
        <v>96.42</v>
      </c>
      <c r="F16" s="172">
        <f t="shared" si="0"/>
        <v>656.3</v>
      </c>
      <c r="G16" s="171">
        <v>119</v>
      </c>
      <c r="H16" s="171">
        <v>574</v>
      </c>
      <c r="I16" s="172">
        <f t="shared" si="1"/>
        <v>693</v>
      </c>
      <c r="J16" s="172">
        <f t="shared" si="2"/>
        <v>1349.3</v>
      </c>
    </row>
    <row r="17" spans="1:10">
      <c r="A17" s="173">
        <v>4</v>
      </c>
      <c r="B17" s="170" t="s">
        <v>11</v>
      </c>
      <c r="C17" s="171">
        <v>552.86</v>
      </c>
      <c r="D17" s="171">
        <v>24</v>
      </c>
      <c r="E17" s="171">
        <v>86.84</v>
      </c>
      <c r="F17" s="172">
        <f t="shared" si="0"/>
        <v>663.7</v>
      </c>
      <c r="G17" s="171">
        <v>157</v>
      </c>
      <c r="H17" s="171">
        <v>1256</v>
      </c>
      <c r="I17" s="172">
        <f t="shared" si="1"/>
        <v>1413</v>
      </c>
      <c r="J17" s="172">
        <f t="shared" si="2"/>
        <v>2076.6999999999998</v>
      </c>
    </row>
    <row r="18" spans="1:10">
      <c r="A18" s="173">
        <v>5</v>
      </c>
      <c r="B18" s="170" t="s">
        <v>12</v>
      </c>
      <c r="C18" s="171">
        <v>825.1</v>
      </c>
      <c r="D18" s="171">
        <v>24</v>
      </c>
      <c r="E18" s="171">
        <v>146.07</v>
      </c>
      <c r="F18" s="172">
        <f t="shared" si="0"/>
        <v>995.17000000000007</v>
      </c>
      <c r="G18" s="171">
        <v>122</v>
      </c>
      <c r="H18" s="171">
        <v>1096</v>
      </c>
      <c r="I18" s="172">
        <f t="shared" si="1"/>
        <v>1218</v>
      </c>
      <c r="J18" s="172">
        <f t="shared" si="2"/>
        <v>2213.17</v>
      </c>
    </row>
    <row r="19" spans="1:10">
      <c r="A19" s="173">
        <v>6</v>
      </c>
      <c r="B19" s="170" t="s">
        <v>13</v>
      </c>
      <c r="C19" s="171">
        <v>609.22</v>
      </c>
      <c r="D19" s="171">
        <v>24</v>
      </c>
      <c r="E19" s="171">
        <v>104.57</v>
      </c>
      <c r="F19" s="172">
        <f t="shared" si="0"/>
        <v>737.79</v>
      </c>
      <c r="G19" s="171">
        <v>141</v>
      </c>
      <c r="H19" s="171">
        <v>1269.5</v>
      </c>
      <c r="I19" s="172">
        <f t="shared" si="1"/>
        <v>1410.5</v>
      </c>
      <c r="J19" s="172">
        <f t="shared" si="2"/>
        <v>2148.29</v>
      </c>
    </row>
    <row r="20" spans="1:10">
      <c r="A20" s="173">
        <v>7</v>
      </c>
      <c r="B20" s="170" t="s">
        <v>14</v>
      </c>
      <c r="C20" s="171">
        <v>557</v>
      </c>
      <c r="D20" s="171">
        <v>20</v>
      </c>
      <c r="E20" s="171">
        <v>76.56</v>
      </c>
      <c r="F20" s="172">
        <f t="shared" si="0"/>
        <v>653.55999999999995</v>
      </c>
      <c r="G20" s="171">
        <v>129</v>
      </c>
      <c r="H20" s="171">
        <v>620</v>
      </c>
      <c r="I20" s="172">
        <f t="shared" si="1"/>
        <v>749</v>
      </c>
      <c r="J20" s="172">
        <f t="shared" si="2"/>
        <v>1402.56</v>
      </c>
    </row>
    <row r="21" spans="1:10">
      <c r="A21" s="173">
        <v>8</v>
      </c>
      <c r="B21" s="170" t="s">
        <v>15</v>
      </c>
      <c r="C21" s="171">
        <v>770.6</v>
      </c>
      <c r="D21" s="171">
        <v>20</v>
      </c>
      <c r="E21" s="171">
        <v>272</v>
      </c>
      <c r="F21" s="172">
        <f t="shared" si="0"/>
        <v>1062.5999999999999</v>
      </c>
      <c r="G21" s="171">
        <v>104</v>
      </c>
      <c r="H21" s="171">
        <v>392</v>
      </c>
      <c r="I21" s="172">
        <f t="shared" si="1"/>
        <v>496</v>
      </c>
      <c r="J21" s="172">
        <f t="shared" si="2"/>
        <v>1558.6</v>
      </c>
    </row>
    <row r="22" spans="1:10">
      <c r="A22" s="173">
        <v>9</v>
      </c>
      <c r="B22" s="170" t="s">
        <v>16</v>
      </c>
      <c r="C22" s="171">
        <v>311.64</v>
      </c>
      <c r="D22" s="171">
        <v>20</v>
      </c>
      <c r="E22" s="171">
        <v>104</v>
      </c>
      <c r="F22" s="172">
        <f t="shared" si="0"/>
        <v>435.64</v>
      </c>
      <c r="G22" s="171">
        <v>73</v>
      </c>
      <c r="H22" s="171">
        <v>432</v>
      </c>
      <c r="I22" s="172">
        <f t="shared" si="1"/>
        <v>505</v>
      </c>
      <c r="J22" s="172">
        <f t="shared" si="2"/>
        <v>940.64</v>
      </c>
    </row>
    <row r="23" spans="1:10" ht="15.75" thickBot="1">
      <c r="A23" s="174">
        <v>10</v>
      </c>
      <c r="B23" s="175" t="s">
        <v>17</v>
      </c>
      <c r="C23" s="176">
        <v>280.39999999999998</v>
      </c>
      <c r="D23" s="176">
        <v>20</v>
      </c>
      <c r="E23" s="176">
        <v>140</v>
      </c>
      <c r="F23" s="177">
        <f t="shared" si="0"/>
        <v>440.4</v>
      </c>
      <c r="G23" s="176">
        <v>65</v>
      </c>
      <c r="H23" s="176">
        <v>320</v>
      </c>
      <c r="I23" s="177">
        <f t="shared" si="1"/>
        <v>385</v>
      </c>
      <c r="J23" s="172">
        <f t="shared" si="2"/>
        <v>825.4</v>
      </c>
    </row>
    <row r="24" spans="1:10" ht="15.75" thickBot="1">
      <c r="A24" s="178"/>
      <c r="B24" s="179" t="s">
        <v>82</v>
      </c>
      <c r="C24" s="180">
        <f>SUM(C14:C23)</f>
        <v>6105.7400000000007</v>
      </c>
      <c r="D24" s="180">
        <f t="shared" ref="D24:J24" si="3">SUM(D14:D23)</f>
        <v>220</v>
      </c>
      <c r="E24" s="180">
        <f t="shared" si="3"/>
        <v>1181.1600000000001</v>
      </c>
      <c r="F24" s="180">
        <f t="shared" si="3"/>
        <v>7506.9000000000005</v>
      </c>
      <c r="G24" s="180">
        <f t="shared" si="3"/>
        <v>1108</v>
      </c>
      <c r="H24" s="180">
        <f t="shared" si="3"/>
        <v>6996.5</v>
      </c>
      <c r="I24" s="180">
        <f t="shared" si="3"/>
        <v>8104.5</v>
      </c>
      <c r="J24" s="180">
        <f t="shared" si="3"/>
        <v>15611.4</v>
      </c>
    </row>
    <row r="25" spans="1:10">
      <c r="A25" s="181"/>
      <c r="B25" s="181"/>
      <c r="C25" s="185"/>
      <c r="D25" s="185"/>
      <c r="E25" s="185"/>
      <c r="F25" s="185"/>
      <c r="G25" s="185"/>
      <c r="H25" s="185"/>
      <c r="I25" s="185"/>
      <c r="J25" s="185"/>
    </row>
    <row r="26" spans="1:10">
      <c r="A26" s="181"/>
      <c r="B26" s="181"/>
      <c r="C26" s="185"/>
      <c r="D26" s="185"/>
      <c r="E26" s="185"/>
      <c r="F26" s="185"/>
      <c r="G26" s="185"/>
      <c r="H26" s="185"/>
      <c r="I26" s="185"/>
      <c r="J26" s="185"/>
    </row>
    <row r="27" spans="1:10">
      <c r="A27" s="181"/>
      <c r="B27" s="181" t="s">
        <v>168</v>
      </c>
      <c r="C27" s="185"/>
      <c r="D27" s="185"/>
      <c r="E27" s="185"/>
      <c r="F27" s="185">
        <v>237087</v>
      </c>
      <c r="G27" s="185"/>
      <c r="H27" s="185"/>
      <c r="I27" s="185"/>
      <c r="J27" s="185"/>
    </row>
    <row r="28" spans="1:10">
      <c r="A28" s="181"/>
      <c r="B28" s="182"/>
      <c r="C28" s="183"/>
      <c r="D28" s="183"/>
      <c r="E28" s="183"/>
      <c r="F28" s="64"/>
      <c r="G28" s="185"/>
      <c r="H28" s="185"/>
      <c r="I28" s="185"/>
      <c r="J28" s="185"/>
    </row>
    <row r="29" spans="1:10">
      <c r="A29" s="181"/>
      <c r="B29" s="182" t="s">
        <v>102</v>
      </c>
      <c r="C29" s="186"/>
      <c r="D29" s="186"/>
      <c r="E29" s="187"/>
      <c r="F29" s="184">
        <f>ROUND(C10/2,0)</f>
        <v>237088</v>
      </c>
      <c r="G29" s="185" t="s">
        <v>101</v>
      </c>
      <c r="H29" s="185">
        <f>F27+F29-C10</f>
        <v>0</v>
      </c>
      <c r="I29" s="127"/>
      <c r="J29" s="185"/>
    </row>
    <row r="30" spans="1:10">
      <c r="A30" s="181"/>
      <c r="B30" s="181" t="s">
        <v>103</v>
      </c>
      <c r="C30" s="185"/>
      <c r="D30" s="185"/>
      <c r="E30" s="185"/>
      <c r="F30" s="188">
        <f>ROUND(F29/2,0)</f>
        <v>118544</v>
      </c>
      <c r="G30" s="185"/>
      <c r="H30" s="185"/>
      <c r="I30" s="127"/>
      <c r="J30" s="185"/>
    </row>
    <row r="31" spans="1:10">
      <c r="A31" s="181"/>
      <c r="B31" s="181" t="s">
        <v>104</v>
      </c>
      <c r="C31" s="185"/>
      <c r="D31" s="185"/>
      <c r="E31" s="185"/>
      <c r="F31" s="188">
        <f>F30</f>
        <v>118544</v>
      </c>
      <c r="G31" s="185"/>
      <c r="H31" s="185"/>
      <c r="I31" s="127"/>
      <c r="J31" s="185"/>
    </row>
    <row r="32" spans="1:10">
      <c r="A32" s="181"/>
      <c r="B32" s="181"/>
      <c r="C32" s="185"/>
      <c r="D32" s="185"/>
      <c r="E32" s="185" t="s">
        <v>105</v>
      </c>
      <c r="F32" s="189" t="str">
        <f>IF((F31+F30)&lt;&gt;F29,"eroare","ok")</f>
        <v>ok</v>
      </c>
      <c r="G32" s="185"/>
      <c r="H32" s="185"/>
      <c r="I32" s="185"/>
      <c r="J32" s="185"/>
    </row>
    <row r="33" spans="1:10">
      <c r="A33" s="181"/>
      <c r="B33" s="181"/>
      <c r="C33" s="185"/>
      <c r="D33" s="185"/>
      <c r="E33" s="185"/>
      <c r="F33" s="185"/>
      <c r="G33" s="185"/>
      <c r="H33" s="185"/>
      <c r="I33" s="185"/>
      <c r="J33" s="185"/>
    </row>
    <row r="34" spans="1:10">
      <c r="A34" s="181"/>
      <c r="B34" s="181" t="s">
        <v>106</v>
      </c>
      <c r="C34" s="185"/>
      <c r="D34" s="185"/>
      <c r="E34" s="185"/>
      <c r="F34" s="185"/>
      <c r="G34" s="185"/>
      <c r="H34" s="185"/>
      <c r="I34" s="185"/>
      <c r="J34" s="185"/>
    </row>
    <row r="35" spans="1:10">
      <c r="A35" s="181"/>
      <c r="B35" s="181"/>
      <c r="C35" s="185"/>
      <c r="D35" s="185"/>
      <c r="E35" s="185"/>
      <c r="F35" s="185"/>
      <c r="G35" s="185"/>
      <c r="H35" s="185"/>
      <c r="I35" s="185"/>
      <c r="J35" s="185"/>
    </row>
    <row r="36" spans="1:10">
      <c r="A36" s="181"/>
      <c r="B36" s="181"/>
      <c r="C36" s="185"/>
      <c r="D36" s="185"/>
      <c r="E36" s="185"/>
      <c r="F36" s="185"/>
      <c r="G36" s="185"/>
      <c r="H36" s="185"/>
      <c r="I36" s="185"/>
      <c r="J36" s="185"/>
    </row>
    <row r="37" spans="1:10" ht="16.5" thickBot="1">
      <c r="C37" s="66" t="s">
        <v>107</v>
      </c>
    </row>
    <row r="38" spans="1:10" s="190" customFormat="1" ht="15.75">
      <c r="B38" s="191" t="s">
        <v>108</v>
      </c>
      <c r="C38" s="192" t="s">
        <v>109</v>
      </c>
      <c r="D38" s="193" t="s">
        <v>110</v>
      </c>
      <c r="E38" s="193" t="s">
        <v>111</v>
      </c>
      <c r="F38" s="194" t="s">
        <v>169</v>
      </c>
      <c r="G38" s="195" t="s">
        <v>105</v>
      </c>
    </row>
    <row r="39" spans="1:10" ht="15.75">
      <c r="B39" s="196" t="s">
        <v>170</v>
      </c>
      <c r="C39" s="439">
        <f>F27</f>
        <v>237087</v>
      </c>
      <c r="D39" s="439">
        <f>F30</f>
        <v>118544</v>
      </c>
      <c r="E39" s="439">
        <f>F31</f>
        <v>118544</v>
      </c>
      <c r="F39" s="438">
        <f>SUM(C39:E39)</f>
        <v>474175</v>
      </c>
      <c r="G39" s="197">
        <f>F39-C10</f>
        <v>0</v>
      </c>
      <c r="H39" s="185"/>
      <c r="I39" s="127"/>
    </row>
    <row r="40" spans="1:10" ht="16.5" thickBot="1">
      <c r="B40" s="198" t="s">
        <v>113</v>
      </c>
      <c r="C40" s="199">
        <f>ROUND(C39/F24,4)</f>
        <v>31.5825</v>
      </c>
      <c r="D40" s="199">
        <f>ROUND(D39/G24,4)</f>
        <v>106.9892</v>
      </c>
      <c r="E40" s="199">
        <f>ROUND(E39/H24,4)</f>
        <v>16.943300000000001</v>
      </c>
      <c r="F40" s="200"/>
      <c r="G40" s="190"/>
    </row>
    <row r="41" spans="1:10" ht="15.75">
      <c r="B41" s="109"/>
      <c r="C41" s="108"/>
      <c r="D41" s="108"/>
      <c r="E41" s="108"/>
      <c r="F41" s="201"/>
      <c r="G41" s="190"/>
    </row>
    <row r="42" spans="1:10" ht="15.75">
      <c r="B42" s="109"/>
      <c r="C42" s="108"/>
      <c r="D42" s="108"/>
      <c r="E42" s="108"/>
      <c r="F42" s="201"/>
      <c r="G42" s="190"/>
    </row>
    <row r="43" spans="1:10" ht="15.75">
      <c r="B43" s="109"/>
      <c r="C43" s="108"/>
      <c r="D43" s="108"/>
      <c r="E43" s="108"/>
      <c r="F43" s="201"/>
      <c r="G43" s="190"/>
    </row>
    <row r="44" spans="1:10" ht="16.5" thickBot="1">
      <c r="B44" s="202"/>
      <c r="C44" s="203"/>
      <c r="D44" s="203"/>
      <c r="E44" s="203"/>
      <c r="F44" s="89"/>
      <c r="G44" s="190"/>
    </row>
    <row r="45" spans="1:10" ht="16.5" thickBot="1">
      <c r="A45" s="159" t="s">
        <v>6</v>
      </c>
      <c r="B45" s="204" t="s">
        <v>77</v>
      </c>
      <c r="C45" s="205" t="s">
        <v>114</v>
      </c>
      <c r="D45" s="206" t="s">
        <v>115</v>
      </c>
      <c r="E45" s="206" t="s">
        <v>116</v>
      </c>
      <c r="F45" s="207" t="s">
        <v>169</v>
      </c>
    </row>
    <row r="46" spans="1:10" ht="15.75" thickBot="1">
      <c r="A46" s="159">
        <v>0</v>
      </c>
      <c r="B46" s="204">
        <v>1</v>
      </c>
      <c r="C46" s="208" t="s">
        <v>117</v>
      </c>
      <c r="D46" s="209" t="s">
        <v>118</v>
      </c>
      <c r="E46" s="210" t="s">
        <v>119</v>
      </c>
      <c r="F46" s="211" t="s">
        <v>98</v>
      </c>
    </row>
    <row r="47" spans="1:10">
      <c r="A47" s="165">
        <v>1</v>
      </c>
      <c r="B47" s="212" t="s">
        <v>8</v>
      </c>
      <c r="C47" s="213">
        <f t="shared" ref="C47:C55" si="4">ROUND(C$40*F14,0)</f>
        <v>35838</v>
      </c>
      <c r="D47" s="213">
        <f t="shared" ref="D47:D55" si="5">ROUND(D$40*G14,0)</f>
        <v>14658</v>
      </c>
      <c r="E47" s="214">
        <f t="shared" ref="E47:E55" si="6">ROUND(E$40*H14,0)</f>
        <v>11809</v>
      </c>
      <c r="F47" s="215">
        <f>SUM(C47:E47)</f>
        <v>62305</v>
      </c>
      <c r="G47" s="216"/>
      <c r="H47" s="185"/>
      <c r="I47" s="127"/>
      <c r="J47" s="127"/>
    </row>
    <row r="48" spans="1:10">
      <c r="A48" s="169">
        <v>2</v>
      </c>
      <c r="B48" s="173" t="s">
        <v>9</v>
      </c>
      <c r="C48" s="213">
        <f t="shared" si="4"/>
        <v>22960</v>
      </c>
      <c r="D48" s="213">
        <f t="shared" si="5"/>
        <v>6526</v>
      </c>
      <c r="E48" s="214">
        <f t="shared" si="6"/>
        <v>5761</v>
      </c>
      <c r="F48" s="215">
        <f t="shared" ref="F48:F56" si="7">SUM(C48:E48)</f>
        <v>35247</v>
      </c>
      <c r="G48" s="216"/>
      <c r="H48" s="185"/>
      <c r="I48" s="127"/>
      <c r="J48" s="127"/>
    </row>
    <row r="49" spans="1:10">
      <c r="A49" s="173">
        <v>3</v>
      </c>
      <c r="B49" s="173" t="s">
        <v>10</v>
      </c>
      <c r="C49" s="213">
        <f t="shared" si="4"/>
        <v>20728</v>
      </c>
      <c r="D49" s="213">
        <f t="shared" si="5"/>
        <v>12732</v>
      </c>
      <c r="E49" s="214">
        <f t="shared" si="6"/>
        <v>9725</v>
      </c>
      <c r="F49" s="215">
        <f t="shared" si="7"/>
        <v>43185</v>
      </c>
      <c r="G49" s="216"/>
      <c r="H49" s="185"/>
      <c r="I49" s="127"/>
      <c r="J49" s="127"/>
    </row>
    <row r="50" spans="1:10">
      <c r="A50" s="173">
        <v>4</v>
      </c>
      <c r="B50" s="173" t="s">
        <v>11</v>
      </c>
      <c r="C50" s="213">
        <f t="shared" si="4"/>
        <v>20961</v>
      </c>
      <c r="D50" s="213">
        <f t="shared" si="5"/>
        <v>16797</v>
      </c>
      <c r="E50" s="214">
        <f t="shared" si="6"/>
        <v>21281</v>
      </c>
      <c r="F50" s="215">
        <f t="shared" si="7"/>
        <v>59039</v>
      </c>
      <c r="G50" s="216"/>
      <c r="H50" s="185"/>
      <c r="I50" s="127"/>
      <c r="J50" s="127"/>
    </row>
    <row r="51" spans="1:10">
      <c r="A51" s="173">
        <v>5</v>
      </c>
      <c r="B51" s="173" t="s">
        <v>12</v>
      </c>
      <c r="C51" s="213">
        <f t="shared" si="4"/>
        <v>31430</v>
      </c>
      <c r="D51" s="213">
        <f t="shared" si="5"/>
        <v>13053</v>
      </c>
      <c r="E51" s="214">
        <f t="shared" si="6"/>
        <v>18570</v>
      </c>
      <c r="F51" s="215">
        <f t="shared" si="7"/>
        <v>63053</v>
      </c>
      <c r="G51" s="216"/>
      <c r="H51" s="185"/>
      <c r="I51" s="127"/>
      <c r="J51" s="127"/>
    </row>
    <row r="52" spans="1:10">
      <c r="A52" s="173">
        <v>6</v>
      </c>
      <c r="B52" s="173" t="s">
        <v>13</v>
      </c>
      <c r="C52" s="213">
        <f t="shared" si="4"/>
        <v>23301</v>
      </c>
      <c r="D52" s="213">
        <f t="shared" si="5"/>
        <v>15085</v>
      </c>
      <c r="E52" s="214">
        <f t="shared" si="6"/>
        <v>21510</v>
      </c>
      <c r="F52" s="215">
        <f t="shared" si="7"/>
        <v>59896</v>
      </c>
      <c r="G52" s="216"/>
      <c r="H52" s="185"/>
      <c r="I52" s="127"/>
      <c r="J52" s="127"/>
    </row>
    <row r="53" spans="1:10">
      <c r="A53" s="173">
        <v>7</v>
      </c>
      <c r="B53" s="173" t="s">
        <v>14</v>
      </c>
      <c r="C53" s="213">
        <f t="shared" si="4"/>
        <v>20641</v>
      </c>
      <c r="D53" s="213">
        <f t="shared" si="5"/>
        <v>13802</v>
      </c>
      <c r="E53" s="214">
        <f t="shared" si="6"/>
        <v>10505</v>
      </c>
      <c r="F53" s="215">
        <f t="shared" si="7"/>
        <v>44948</v>
      </c>
      <c r="G53" s="216"/>
      <c r="H53" s="185"/>
      <c r="I53" s="127"/>
      <c r="J53" s="127"/>
    </row>
    <row r="54" spans="1:10">
      <c r="A54" s="173">
        <v>8</v>
      </c>
      <c r="B54" s="173" t="s">
        <v>15</v>
      </c>
      <c r="C54" s="213">
        <f t="shared" si="4"/>
        <v>33560</v>
      </c>
      <c r="D54" s="213">
        <f t="shared" si="5"/>
        <v>11127</v>
      </c>
      <c r="E54" s="214">
        <f t="shared" si="6"/>
        <v>6642</v>
      </c>
      <c r="F54" s="215">
        <f t="shared" si="7"/>
        <v>51329</v>
      </c>
      <c r="G54" s="216"/>
      <c r="H54" s="185"/>
      <c r="I54" s="127"/>
      <c r="J54" s="127"/>
    </row>
    <row r="55" spans="1:10">
      <c r="A55" s="173">
        <v>9</v>
      </c>
      <c r="B55" s="173" t="s">
        <v>16</v>
      </c>
      <c r="C55" s="213">
        <f t="shared" si="4"/>
        <v>13759</v>
      </c>
      <c r="D55" s="213">
        <f t="shared" si="5"/>
        <v>7810</v>
      </c>
      <c r="E55" s="214">
        <f t="shared" si="6"/>
        <v>7320</v>
      </c>
      <c r="F55" s="215">
        <f t="shared" si="7"/>
        <v>28889</v>
      </c>
      <c r="G55" s="216"/>
      <c r="H55" s="185"/>
      <c r="I55" s="127"/>
      <c r="J55" s="127"/>
    </row>
    <row r="56" spans="1:10" ht="15.75" thickBot="1">
      <c r="A56" s="174">
        <v>10</v>
      </c>
      <c r="B56" s="217" t="s">
        <v>17</v>
      </c>
      <c r="C56" s="213">
        <f>ROUND(C$40*F23,0)</f>
        <v>13909</v>
      </c>
      <c r="D56" s="213">
        <f>ROUND(D$40*G23,0)</f>
        <v>6954</v>
      </c>
      <c r="E56" s="214">
        <v>5421</v>
      </c>
      <c r="F56" s="215">
        <f t="shared" si="7"/>
        <v>26284</v>
      </c>
      <c r="G56" s="216"/>
      <c r="H56" s="185"/>
      <c r="I56" s="127"/>
      <c r="J56" s="127"/>
    </row>
    <row r="57" spans="1:10" ht="15.75" thickBot="1">
      <c r="A57" s="178"/>
      <c r="B57" s="218" t="s">
        <v>82</v>
      </c>
      <c r="C57" s="219">
        <f>SUM(C47:C56)</f>
        <v>237087</v>
      </c>
      <c r="D57" s="219">
        <f t="shared" ref="D57:F57" si="8">SUM(D47:D56)</f>
        <v>118544</v>
      </c>
      <c r="E57" s="219">
        <f t="shared" si="8"/>
        <v>118544</v>
      </c>
      <c r="F57" s="220">
        <f t="shared" si="8"/>
        <v>474175</v>
      </c>
      <c r="G57" s="216"/>
      <c r="I57" s="216"/>
    </row>
    <row r="59" spans="1:10" ht="15.75">
      <c r="B59" s="221" t="s">
        <v>105</v>
      </c>
      <c r="C59" s="222" t="str">
        <f>IF(C57&lt;&gt;C39,"eroare","ok")</f>
        <v>ok</v>
      </c>
      <c r="D59" s="222" t="str">
        <f>IF(D57&lt;&gt;D39,"eroare","ok")</f>
        <v>ok</v>
      </c>
      <c r="E59" s="222" t="str">
        <f>IF(E57&lt;&gt;E39,"eroare","ok")</f>
        <v>ok</v>
      </c>
      <c r="F59" s="222" t="str">
        <f>IF(F57&lt;&gt;F39,"eroare","ok")</f>
        <v>ok</v>
      </c>
    </row>
    <row r="60" spans="1:10">
      <c r="B60" s="223" t="s">
        <v>120</v>
      </c>
      <c r="C60" s="224">
        <f>C57-C39</f>
        <v>0</v>
      </c>
      <c r="D60" s="224">
        <f>D57-D39</f>
        <v>0</v>
      </c>
      <c r="E60" s="224">
        <f>E57-E39</f>
        <v>0</v>
      </c>
      <c r="F60" s="224">
        <f>F57-F39</f>
        <v>0</v>
      </c>
    </row>
    <row r="61" spans="1:10">
      <c r="B61" s="223"/>
    </row>
    <row r="62" spans="1:10">
      <c r="B62" s="10" t="s">
        <v>181</v>
      </c>
    </row>
    <row r="63" spans="1:10" ht="15.75" thickBot="1"/>
    <row r="64" spans="1:10" ht="32.25" thickBot="1">
      <c r="A64" s="153" t="s">
        <v>6</v>
      </c>
      <c r="B64" s="154" t="s">
        <v>77</v>
      </c>
      <c r="C64" s="430" t="s">
        <v>180</v>
      </c>
      <c r="D64" s="226"/>
      <c r="E64" s="226"/>
      <c r="F64" s="226"/>
      <c r="G64" s="186"/>
      <c r="H64" s="127"/>
      <c r="I64" s="127"/>
      <c r="J64" s="127"/>
    </row>
    <row r="65" spans="1:10" ht="15.75" thickBot="1">
      <c r="A65" s="159">
        <v>0</v>
      </c>
      <c r="B65" s="204">
        <v>1</v>
      </c>
      <c r="C65" s="431">
        <v>2</v>
      </c>
      <c r="D65" s="227"/>
      <c r="E65" s="227"/>
      <c r="F65" s="228"/>
      <c r="G65" s="186"/>
      <c r="H65" s="127"/>
      <c r="I65" s="127"/>
      <c r="J65" s="127"/>
    </row>
    <row r="66" spans="1:10">
      <c r="A66" s="351">
        <v>1</v>
      </c>
      <c r="B66" s="166" t="s">
        <v>8</v>
      </c>
      <c r="C66" s="432">
        <f t="shared" ref="C66:C75" si="9">F47</f>
        <v>62305</v>
      </c>
      <c r="D66" s="203"/>
      <c r="E66" s="203"/>
      <c r="F66" s="203"/>
      <c r="G66" s="229"/>
      <c r="H66" s="229"/>
      <c r="I66" s="185"/>
      <c r="J66" s="127"/>
    </row>
    <row r="67" spans="1:10">
      <c r="A67" s="433">
        <v>2</v>
      </c>
      <c r="B67" s="170" t="s">
        <v>9</v>
      </c>
      <c r="C67" s="434">
        <f t="shared" si="9"/>
        <v>35247</v>
      </c>
      <c r="D67" s="203"/>
      <c r="E67" s="203"/>
      <c r="F67" s="203"/>
      <c r="G67" s="229"/>
      <c r="H67" s="229"/>
      <c r="I67" s="185"/>
      <c r="J67" s="127"/>
    </row>
    <row r="68" spans="1:10">
      <c r="A68" s="433">
        <v>3</v>
      </c>
      <c r="B68" s="170" t="s">
        <v>10</v>
      </c>
      <c r="C68" s="434">
        <f t="shared" si="9"/>
        <v>43185</v>
      </c>
      <c r="D68" s="203"/>
      <c r="E68" s="203"/>
      <c r="F68" s="203"/>
      <c r="G68" s="229"/>
      <c r="H68" s="229"/>
      <c r="I68" s="185"/>
      <c r="J68" s="127"/>
    </row>
    <row r="69" spans="1:10">
      <c r="A69" s="433">
        <v>4</v>
      </c>
      <c r="B69" s="170" t="s">
        <v>11</v>
      </c>
      <c r="C69" s="434">
        <f t="shared" si="9"/>
        <v>59039</v>
      </c>
      <c r="D69" s="203"/>
      <c r="E69" s="203"/>
      <c r="F69" s="203"/>
      <c r="G69" s="229"/>
      <c r="H69" s="229"/>
      <c r="I69" s="185"/>
      <c r="J69" s="127"/>
    </row>
    <row r="70" spans="1:10">
      <c r="A70" s="433">
        <v>5</v>
      </c>
      <c r="B70" s="170" t="s">
        <v>12</v>
      </c>
      <c r="C70" s="434">
        <f t="shared" si="9"/>
        <v>63053</v>
      </c>
      <c r="D70" s="203"/>
      <c r="E70" s="203"/>
      <c r="F70" s="203"/>
      <c r="G70" s="229"/>
      <c r="H70" s="229"/>
      <c r="I70" s="185"/>
      <c r="J70" s="127"/>
    </row>
    <row r="71" spans="1:10">
      <c r="A71" s="433">
        <v>6</v>
      </c>
      <c r="B71" s="170" t="s">
        <v>13</v>
      </c>
      <c r="C71" s="434">
        <f t="shared" si="9"/>
        <v>59896</v>
      </c>
      <c r="D71" s="203"/>
      <c r="E71" s="203"/>
      <c r="F71" s="203"/>
      <c r="G71" s="229"/>
      <c r="H71" s="229"/>
      <c r="I71" s="185"/>
      <c r="J71" s="127"/>
    </row>
    <row r="72" spans="1:10">
      <c r="A72" s="433">
        <v>7</v>
      </c>
      <c r="B72" s="170" t="s">
        <v>14</v>
      </c>
      <c r="C72" s="434">
        <f t="shared" si="9"/>
        <v>44948</v>
      </c>
      <c r="D72" s="203"/>
      <c r="E72" s="203"/>
      <c r="F72" s="203"/>
      <c r="G72" s="229"/>
      <c r="H72" s="229"/>
      <c r="I72" s="185"/>
      <c r="J72" s="127"/>
    </row>
    <row r="73" spans="1:10">
      <c r="A73" s="433">
        <v>8</v>
      </c>
      <c r="B73" s="170" t="s">
        <v>15</v>
      </c>
      <c r="C73" s="434">
        <f t="shared" si="9"/>
        <v>51329</v>
      </c>
      <c r="D73" s="203"/>
      <c r="E73" s="203"/>
      <c r="F73" s="203"/>
      <c r="G73" s="229"/>
      <c r="H73" s="229"/>
      <c r="I73" s="185"/>
      <c r="J73" s="127"/>
    </row>
    <row r="74" spans="1:10">
      <c r="A74" s="433">
        <v>9</v>
      </c>
      <c r="B74" s="170" t="s">
        <v>16</v>
      </c>
      <c r="C74" s="434">
        <f t="shared" si="9"/>
        <v>28889</v>
      </c>
      <c r="D74" s="203"/>
      <c r="E74" s="203"/>
      <c r="F74" s="203"/>
      <c r="G74" s="229"/>
      <c r="H74" s="229"/>
      <c r="I74" s="185"/>
      <c r="J74" s="127"/>
    </row>
    <row r="75" spans="1:10" ht="15.75" thickBot="1">
      <c r="A75" s="435">
        <v>10</v>
      </c>
      <c r="B75" s="175" t="s">
        <v>17</v>
      </c>
      <c r="C75" s="436">
        <f t="shared" si="9"/>
        <v>26284</v>
      </c>
      <c r="D75" s="203"/>
      <c r="E75" s="203"/>
      <c r="F75" s="203"/>
      <c r="G75" s="229"/>
      <c r="H75" s="229"/>
      <c r="I75" s="185"/>
      <c r="J75" s="127"/>
    </row>
    <row r="76" spans="1:10" ht="15.75" thickBot="1">
      <c r="A76" s="230"/>
      <c r="B76" s="218" t="s">
        <v>82</v>
      </c>
      <c r="C76" s="437">
        <f>SUM(C66:C75)</f>
        <v>474175</v>
      </c>
      <c r="D76" s="203"/>
      <c r="E76" s="108"/>
      <c r="F76" s="108"/>
      <c r="G76" s="127"/>
      <c r="H76" s="127"/>
      <c r="I76" s="127"/>
      <c r="J76" s="127"/>
    </row>
    <row r="77" spans="1:10">
      <c r="A77" s="181"/>
      <c r="B77" s="181"/>
      <c r="C77" s="1"/>
      <c r="D77" s="203"/>
      <c r="E77" s="108"/>
      <c r="F77" s="108"/>
      <c r="G77" s="127"/>
      <c r="H77" s="127"/>
      <c r="I77" s="127"/>
      <c r="J77" s="127"/>
    </row>
    <row r="78" spans="1:10">
      <c r="B78" s="1" t="s">
        <v>49</v>
      </c>
      <c r="C78" s="1" t="s">
        <v>198</v>
      </c>
      <c r="D78" s="1"/>
    </row>
    <row r="79" spans="1:10" ht="16.5">
      <c r="B79" s="1" t="s">
        <v>50</v>
      </c>
      <c r="C79" s="3"/>
      <c r="D79" s="3"/>
    </row>
  </sheetData>
  <pageMargins left="0.59055118110236227" right="0" top="0.19685039370078741" bottom="0.19685039370078741" header="0.31496062992125984" footer="0.31496062992125984"/>
  <pageSetup paperSize="9" scale="85" orientation="landscape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31" workbookViewId="0">
      <selection activeCell="A2" sqref="A2:B2"/>
    </sheetView>
  </sheetViews>
  <sheetFormatPr defaultRowHeight="15"/>
  <cols>
    <col min="1" max="1" width="5.28515625" style="65" customWidth="1"/>
    <col min="2" max="2" width="23.5703125" style="65" customWidth="1"/>
    <col min="3" max="3" width="17" style="65" customWidth="1"/>
    <col min="4" max="4" width="15.28515625" style="65" customWidth="1"/>
    <col min="5" max="6" width="15.5703125" style="65" customWidth="1"/>
    <col min="7" max="7" width="18.7109375" style="65" customWidth="1"/>
    <col min="8" max="8" width="12.7109375" style="65" customWidth="1"/>
    <col min="9" max="16384" width="9.140625" style="65"/>
  </cols>
  <sheetData>
    <row r="1" spans="1:8">
      <c r="A1" s="1" t="s">
        <v>0</v>
      </c>
      <c r="B1" s="132"/>
      <c r="C1" s="132"/>
      <c r="D1" s="132"/>
      <c r="E1" s="132"/>
      <c r="F1" s="132"/>
      <c r="G1" s="132"/>
      <c r="H1" s="132"/>
    </row>
    <row r="2" spans="1:8" ht="15.75">
      <c r="A2" s="498" t="s">
        <v>199</v>
      </c>
      <c r="B2" s="499"/>
      <c r="C2" s="132"/>
      <c r="D2" s="132"/>
      <c r="E2" s="132"/>
      <c r="F2" s="132"/>
      <c r="G2" s="132"/>
      <c r="H2" s="132"/>
    </row>
    <row r="3" spans="1:8">
      <c r="A3" s="1"/>
      <c r="B3" s="132"/>
      <c r="C3" s="132"/>
      <c r="D3" s="132"/>
      <c r="E3" s="132"/>
      <c r="F3" s="132"/>
      <c r="G3" s="132"/>
      <c r="H3" s="132"/>
    </row>
    <row r="4" spans="1:8">
      <c r="A4" s="4" t="s">
        <v>51</v>
      </c>
      <c r="B4" s="4"/>
      <c r="C4" s="5"/>
      <c r="D4" s="4" t="s">
        <v>1</v>
      </c>
      <c r="E4" s="5"/>
      <c r="F4" s="147"/>
      <c r="G4" s="4" t="s">
        <v>86</v>
      </c>
      <c r="H4" s="5"/>
    </row>
    <row r="5" spans="1:8">
      <c r="A5" s="4" t="s">
        <v>2</v>
      </c>
      <c r="B5" s="4"/>
      <c r="C5" s="5"/>
      <c r="D5" s="4" t="s">
        <v>3</v>
      </c>
      <c r="E5" s="5"/>
      <c r="F5" s="147"/>
      <c r="G5" s="4" t="s">
        <v>4</v>
      </c>
      <c r="H5" s="5"/>
    </row>
    <row r="6" spans="1:8">
      <c r="A6" s="1"/>
      <c r="B6" s="1"/>
      <c r="C6" s="132"/>
      <c r="D6" s="132"/>
      <c r="E6" s="1"/>
      <c r="F6" s="132"/>
      <c r="G6" s="132"/>
    </row>
    <row r="7" spans="1:8">
      <c r="A7" s="1"/>
      <c r="B7" s="1"/>
      <c r="C7" s="132"/>
      <c r="D7" s="132"/>
      <c r="E7" s="1"/>
      <c r="F7" s="132"/>
      <c r="H7" s="132"/>
    </row>
    <row r="8" spans="1:8">
      <c r="A8" s="132"/>
      <c r="B8" s="132"/>
      <c r="C8" s="132"/>
      <c r="D8" s="132"/>
      <c r="E8" s="132"/>
      <c r="F8" s="132"/>
      <c r="G8" s="132"/>
      <c r="H8" s="132"/>
    </row>
    <row r="9" spans="1:8">
      <c r="A9" s="10"/>
      <c r="B9" s="10" t="s">
        <v>183</v>
      </c>
      <c r="C9" s="10"/>
      <c r="D9" s="148"/>
      <c r="E9" s="149"/>
      <c r="F9" s="149"/>
      <c r="G9" s="231"/>
      <c r="H9" s="132"/>
    </row>
    <row r="10" spans="1:8">
      <c r="A10" s="10"/>
      <c r="B10" s="58" t="s">
        <v>122</v>
      </c>
      <c r="C10" s="10"/>
      <c r="D10" s="10"/>
      <c r="E10" s="10"/>
      <c r="H10" s="132"/>
    </row>
    <row r="11" spans="1:8">
      <c r="A11" s="137"/>
      <c r="B11" s="137"/>
      <c r="C11" s="10"/>
      <c r="D11" s="10"/>
      <c r="E11" s="10"/>
      <c r="F11" s="10"/>
    </row>
    <row r="12" spans="1:8" ht="15.75">
      <c r="A12" s="66" t="s">
        <v>123</v>
      </c>
      <c r="B12" s="110"/>
      <c r="C12" s="232">
        <v>2000</v>
      </c>
      <c r="D12" s="232" t="s">
        <v>124</v>
      </c>
      <c r="E12" s="233"/>
      <c r="F12" s="234"/>
      <c r="G12" s="234"/>
      <c r="H12" s="234"/>
    </row>
    <row r="13" spans="1:8">
      <c r="A13" s="58"/>
      <c r="C13" s="8"/>
      <c r="D13" s="8"/>
      <c r="E13" s="235"/>
      <c r="F13" s="233"/>
      <c r="G13" s="233"/>
      <c r="H13" s="233"/>
    </row>
    <row r="14" spans="1:8" ht="15.75" thickBot="1">
      <c r="A14" s="236"/>
      <c r="B14" s="10" t="s">
        <v>125</v>
      </c>
      <c r="F14" s="237"/>
      <c r="G14" s="237"/>
      <c r="H14" s="237"/>
    </row>
    <row r="15" spans="1:8" ht="30.75" thickBot="1">
      <c r="A15" s="153" t="s">
        <v>6</v>
      </c>
      <c r="B15" s="238" t="s">
        <v>77</v>
      </c>
      <c r="C15" s="239" t="s">
        <v>126</v>
      </c>
      <c r="D15" s="155" t="s">
        <v>127</v>
      </c>
      <c r="E15" s="156" t="s">
        <v>128</v>
      </c>
      <c r="F15" s="157" t="s">
        <v>129</v>
      </c>
      <c r="G15" s="240"/>
      <c r="H15" s="241"/>
    </row>
    <row r="16" spans="1:8">
      <c r="A16" s="153">
        <v>0</v>
      </c>
      <c r="B16" s="154">
        <v>1</v>
      </c>
      <c r="C16" s="242">
        <v>2</v>
      </c>
      <c r="D16" s="242">
        <v>3</v>
      </c>
      <c r="E16" s="242">
        <v>4</v>
      </c>
      <c r="F16" s="243" t="s">
        <v>98</v>
      </c>
      <c r="G16" s="89"/>
      <c r="H16" s="244"/>
    </row>
    <row r="17" spans="1:8">
      <c r="A17" s="170">
        <v>1</v>
      </c>
      <c r="B17" s="170" t="s">
        <v>15</v>
      </c>
      <c r="C17" s="171">
        <v>9</v>
      </c>
      <c r="D17" s="171">
        <v>148</v>
      </c>
      <c r="E17" s="171">
        <v>12</v>
      </c>
      <c r="F17" s="172">
        <f>SUM(C17:E17)</f>
        <v>169</v>
      </c>
      <c r="G17" s="245"/>
      <c r="H17" s="246"/>
    </row>
    <row r="18" spans="1:8">
      <c r="A18" s="170">
        <v>2</v>
      </c>
      <c r="B18" s="170" t="s">
        <v>44</v>
      </c>
      <c r="C18" s="171">
        <v>4</v>
      </c>
      <c r="D18" s="171">
        <v>30</v>
      </c>
      <c r="E18" s="171">
        <v>17</v>
      </c>
      <c r="F18" s="172">
        <f t="shared" ref="F18" si="0">SUM(C18:E18)</f>
        <v>51</v>
      </c>
      <c r="G18" s="245"/>
      <c r="H18" s="246"/>
    </row>
    <row r="19" spans="1:8" ht="15.75" thickBot="1">
      <c r="A19" s="247"/>
      <c r="B19" s="248" t="s">
        <v>82</v>
      </c>
      <c r="C19" s="249">
        <f>SUM(C17:C18)</f>
        <v>13</v>
      </c>
      <c r="D19" s="249">
        <f>SUM(D17:D18)</f>
        <v>178</v>
      </c>
      <c r="E19" s="249">
        <f>SUM(E17:E18)</f>
        <v>29</v>
      </c>
      <c r="F19" s="249">
        <f>SUM(F17:F18)</f>
        <v>220</v>
      </c>
      <c r="G19" s="233"/>
      <c r="H19" s="233"/>
    </row>
    <row r="20" spans="1:8">
      <c r="A20" s="250"/>
      <c r="B20" s="250"/>
      <c r="C20" s="233"/>
      <c r="D20" s="233"/>
      <c r="E20" s="233"/>
      <c r="F20" s="233"/>
      <c r="G20" s="233"/>
      <c r="H20" s="233"/>
    </row>
    <row r="22" spans="1:8">
      <c r="A22" s="236" t="s">
        <v>130</v>
      </c>
      <c r="C22" s="251"/>
      <c r="D22" s="251"/>
      <c r="E22" s="252">
        <f>C12</f>
        <v>2000</v>
      </c>
      <c r="F22" s="236" t="s">
        <v>89</v>
      </c>
      <c r="G22" s="233"/>
    </row>
    <row r="23" spans="1:8" ht="15.75" thickBot="1">
      <c r="A23" s="236"/>
      <c r="C23" s="253"/>
      <c r="D23" s="251"/>
      <c r="E23" s="254"/>
      <c r="G23" s="233"/>
    </row>
    <row r="24" spans="1:8" ht="15.75">
      <c r="A24" s="236"/>
      <c r="B24" s="191" t="s">
        <v>108</v>
      </c>
      <c r="C24" s="192" t="s">
        <v>131</v>
      </c>
      <c r="D24" s="251"/>
      <c r="E24" s="254"/>
      <c r="G24" s="233"/>
    </row>
    <row r="25" spans="1:8" ht="15.75">
      <c r="A25" s="236"/>
      <c r="B25" s="196" t="s">
        <v>170</v>
      </c>
      <c r="C25" s="62">
        <f>E22</f>
        <v>2000</v>
      </c>
      <c r="D25" s="251"/>
      <c r="E25" s="254"/>
      <c r="G25" s="233"/>
    </row>
    <row r="26" spans="1:8" ht="16.5" thickBot="1">
      <c r="A26" s="236"/>
      <c r="B26" s="198" t="s">
        <v>113</v>
      </c>
      <c r="C26" s="199">
        <f>ROUND(C25/F19,4)</f>
        <v>9.0908999999999995</v>
      </c>
      <c r="D26" s="251"/>
      <c r="E26" s="254"/>
      <c r="G26" s="233"/>
    </row>
    <row r="27" spans="1:8" ht="15.75">
      <c r="A27" s="236"/>
      <c r="B27" s="109"/>
      <c r="C27" s="108"/>
      <c r="D27" s="251"/>
      <c r="E27" s="254"/>
      <c r="G27" s="233"/>
    </row>
    <row r="28" spans="1:8" ht="15.75" thickBot="1">
      <c r="A28" s="236"/>
      <c r="C28" s="1"/>
      <c r="G28" s="233"/>
    </row>
    <row r="29" spans="1:8" ht="15.75" thickBot="1">
      <c r="A29" s="255" t="s">
        <v>6</v>
      </c>
      <c r="B29" s="256" t="s">
        <v>77</v>
      </c>
      <c r="C29" s="225" t="s">
        <v>114</v>
      </c>
      <c r="E29" s="132"/>
      <c r="F29" s="132"/>
      <c r="G29" s="233"/>
    </row>
    <row r="30" spans="1:8" ht="15.75" thickBot="1">
      <c r="A30" s="257">
        <v>0</v>
      </c>
      <c r="B30" s="258">
        <v>1</v>
      </c>
      <c r="C30" s="163">
        <v>2</v>
      </c>
      <c r="G30" s="233"/>
    </row>
    <row r="31" spans="1:8">
      <c r="A31" s="166">
        <v>1</v>
      </c>
      <c r="B31" s="166" t="s">
        <v>15</v>
      </c>
      <c r="C31" s="259">
        <f>ROUND(F17*C$26,0)</f>
        <v>1536</v>
      </c>
      <c r="G31" s="233"/>
    </row>
    <row r="32" spans="1:8" ht="15.75" thickBot="1">
      <c r="A32" s="170">
        <v>2</v>
      </c>
      <c r="B32" s="175" t="s">
        <v>44</v>
      </c>
      <c r="C32" s="259">
        <f>ROUND(F18*C$26,0)</f>
        <v>464</v>
      </c>
      <c r="G32" s="233"/>
    </row>
    <row r="33" spans="1:10" ht="15.75" thickBot="1">
      <c r="A33" s="260"/>
      <c r="B33" s="261" t="s">
        <v>82</v>
      </c>
      <c r="C33" s="262">
        <f>SUM(C31:C32)</f>
        <v>2000</v>
      </c>
      <c r="E33" s="263" t="s">
        <v>132</v>
      </c>
      <c r="F33" s="263" t="str">
        <f>IF(C33=C12,"OK","EROARE")</f>
        <v>OK</v>
      </c>
      <c r="G33" s="190"/>
      <c r="H33" s="89"/>
    </row>
    <row r="34" spans="1:10">
      <c r="A34" s="250"/>
      <c r="B34" s="250"/>
      <c r="C34" s="246"/>
      <c r="D34" s="235"/>
      <c r="G34" s="233"/>
    </row>
    <row r="35" spans="1:10">
      <c r="A35" s="250"/>
      <c r="B35" s="250"/>
      <c r="C35" s="246"/>
      <c r="D35" s="235"/>
      <c r="G35" s="233"/>
    </row>
    <row r="36" spans="1:10">
      <c r="A36" s="10" t="s">
        <v>182</v>
      </c>
      <c r="B36"/>
      <c r="C36"/>
      <c r="F36" s="8"/>
      <c r="G36" s="233"/>
    </row>
    <row r="37" spans="1:10" ht="15.75" thickBot="1">
      <c r="A37" s="250"/>
      <c r="B37" s="10"/>
      <c r="C37" s="233"/>
      <c r="D37" s="233"/>
      <c r="E37" s="89"/>
      <c r="G37" s="233"/>
    </row>
    <row r="38" spans="1:10" ht="32.25" thickBot="1">
      <c r="A38" s="159" t="s">
        <v>6</v>
      </c>
      <c r="B38" s="204" t="s">
        <v>77</v>
      </c>
      <c r="C38" s="441" t="s">
        <v>180</v>
      </c>
      <c r="D38" s="226"/>
      <c r="E38" s="226"/>
      <c r="F38" s="226"/>
      <c r="G38" s="227"/>
      <c r="H38" s="265"/>
      <c r="I38" s="89"/>
      <c r="J38" s="89"/>
    </row>
    <row r="39" spans="1:10">
      <c r="A39" s="166">
        <v>1</v>
      </c>
      <c r="B39" s="212" t="s">
        <v>15</v>
      </c>
      <c r="C39" s="442">
        <f>SUM(C31)</f>
        <v>1536</v>
      </c>
      <c r="D39" s="440"/>
      <c r="E39" s="226"/>
      <c r="F39" s="226"/>
      <c r="G39" s="227"/>
      <c r="H39" s="203"/>
      <c r="I39" s="89"/>
      <c r="J39" s="89"/>
    </row>
    <row r="40" spans="1:10" ht="15.75" thickBot="1">
      <c r="A40" s="170">
        <v>2</v>
      </c>
      <c r="B40" s="217" t="s">
        <v>44</v>
      </c>
      <c r="C40" s="442">
        <f>SUM(C32)</f>
        <v>464</v>
      </c>
      <c r="D40" s="440"/>
      <c r="E40" s="266"/>
      <c r="F40" s="267"/>
      <c r="G40" s="267"/>
      <c r="H40" s="203"/>
      <c r="I40" s="89"/>
      <c r="J40" s="89"/>
    </row>
    <row r="41" spans="1:10" ht="15.75" thickBot="1">
      <c r="A41" s="268"/>
      <c r="B41" s="260" t="s">
        <v>82</v>
      </c>
      <c r="C41" s="355">
        <f>SUM(C39:C40)</f>
        <v>2000</v>
      </c>
      <c r="D41" s="233"/>
      <c r="E41" s="233"/>
      <c r="F41" s="233"/>
      <c r="G41" s="233"/>
      <c r="H41" s="203"/>
      <c r="I41" s="89"/>
      <c r="J41" s="89"/>
    </row>
    <row r="42" spans="1:10">
      <c r="A42" s="250"/>
      <c r="B42" s="250"/>
      <c r="C42" s="233"/>
      <c r="D42" s="235"/>
      <c r="E42" s="235"/>
      <c r="F42" s="235"/>
      <c r="G42" s="269"/>
      <c r="H42" s="203"/>
      <c r="I42" s="89"/>
      <c r="J42" s="89"/>
    </row>
    <row r="43" spans="1:10">
      <c r="B43" s="1" t="s">
        <v>49</v>
      </c>
      <c r="C43" s="1" t="s">
        <v>198</v>
      </c>
    </row>
    <row r="44" spans="1:10">
      <c r="B44" s="1" t="s">
        <v>50</v>
      </c>
      <c r="D44" s="271"/>
      <c r="E44" s="271"/>
      <c r="F44" s="271"/>
      <c r="G44" s="271"/>
      <c r="H44" s="271"/>
    </row>
  </sheetData>
  <pageMargins left="0.78740157480314965" right="0" top="0.39370078740157483" bottom="0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>
      <selection activeCell="G11" sqref="G11"/>
    </sheetView>
  </sheetViews>
  <sheetFormatPr defaultRowHeight="15"/>
  <cols>
    <col min="1" max="1" width="5.28515625" customWidth="1"/>
    <col min="2" max="2" width="25" customWidth="1"/>
    <col min="3" max="3" width="17.140625" customWidth="1"/>
    <col min="4" max="4" width="15.85546875" customWidth="1"/>
    <col min="5" max="5" width="15.42578125" bestFit="1" customWidth="1"/>
    <col min="6" max="6" width="14.28515625" customWidth="1"/>
    <col min="7" max="7" width="14.42578125" customWidth="1"/>
    <col min="8" max="8" width="12.7109375" customWidth="1"/>
    <col min="9" max="9" width="12.42578125" customWidth="1"/>
    <col min="10" max="10" width="11" customWidth="1"/>
    <col min="11" max="11" width="12.85546875" customWidth="1"/>
    <col min="13" max="13" width="9.85546875" bestFit="1" customWidth="1"/>
  </cols>
  <sheetData>
    <row r="1" spans="1:14" ht="15.75">
      <c r="A1" s="132" t="s">
        <v>0</v>
      </c>
      <c r="B1" s="132"/>
      <c r="C1" s="132"/>
      <c r="D1" s="132"/>
      <c r="E1" s="132"/>
      <c r="F1" s="132"/>
      <c r="J1" s="231"/>
      <c r="K1" s="231"/>
      <c r="L1" s="272"/>
      <c r="M1" s="272"/>
      <c r="N1" s="272"/>
    </row>
    <row r="2" spans="1:14" ht="15.75">
      <c r="A2" s="498" t="s">
        <v>199</v>
      </c>
      <c r="B2" s="499"/>
      <c r="C2" s="132"/>
      <c r="D2" s="132"/>
      <c r="E2" s="132"/>
      <c r="F2" s="132"/>
      <c r="J2" s="231"/>
      <c r="K2" s="231"/>
      <c r="L2" s="272"/>
      <c r="M2" s="272"/>
      <c r="N2" s="272"/>
    </row>
    <row r="3" spans="1:14">
      <c r="A3" s="4" t="s">
        <v>51</v>
      </c>
      <c r="B3" s="4"/>
      <c r="C3" s="5"/>
      <c r="D3" s="4" t="s">
        <v>1</v>
      </c>
      <c r="E3" s="5"/>
      <c r="F3" s="147"/>
      <c r="G3" s="4" t="s">
        <v>86</v>
      </c>
      <c r="H3" s="5"/>
      <c r="I3" s="132"/>
      <c r="K3" s="273"/>
    </row>
    <row r="4" spans="1:14">
      <c r="A4" s="1" t="s">
        <v>133</v>
      </c>
      <c r="B4" s="1"/>
      <c r="D4" s="1" t="s">
        <v>134</v>
      </c>
      <c r="E4" s="132"/>
      <c r="G4" s="1" t="s">
        <v>135</v>
      </c>
      <c r="I4" s="132"/>
      <c r="K4" s="273"/>
    </row>
    <row r="5" spans="1:14">
      <c r="A5" s="1"/>
      <c r="B5" s="1"/>
      <c r="C5" s="132"/>
      <c r="D5" s="132"/>
      <c r="E5" s="132"/>
      <c r="F5" s="132"/>
      <c r="J5" s="231"/>
      <c r="K5" s="273"/>
    </row>
    <row r="6" spans="1:14">
      <c r="A6" s="1"/>
      <c r="B6" s="1"/>
      <c r="C6" s="132"/>
      <c r="D6" s="132"/>
      <c r="E6" s="132"/>
      <c r="F6" s="132"/>
      <c r="J6" s="231"/>
      <c r="K6" s="231"/>
    </row>
    <row r="7" spans="1:14">
      <c r="J7" s="231"/>
      <c r="K7" s="231"/>
    </row>
    <row r="8" spans="1:14">
      <c r="B8" s="10" t="s">
        <v>185</v>
      </c>
      <c r="C8" s="274"/>
      <c r="D8" s="274"/>
      <c r="E8" s="274"/>
      <c r="F8" s="273"/>
      <c r="G8" s="273"/>
      <c r="H8" s="231"/>
      <c r="J8" s="231"/>
      <c r="K8" s="231"/>
    </row>
    <row r="9" spans="1:14" ht="12.75" customHeight="1">
      <c r="A9" s="10"/>
      <c r="B9" s="10" t="s">
        <v>136</v>
      </c>
      <c r="D9" s="274"/>
      <c r="E9" s="274"/>
      <c r="F9" s="273"/>
      <c r="G9" s="273"/>
      <c r="H9" s="231"/>
      <c r="J9" s="231"/>
      <c r="K9" s="231"/>
    </row>
    <row r="10" spans="1:14">
      <c r="A10" s="10"/>
      <c r="B10" s="65"/>
      <c r="C10" s="10"/>
      <c r="D10" s="274"/>
      <c r="E10" s="274"/>
      <c r="F10" s="273"/>
      <c r="G10" s="273"/>
      <c r="H10" s="231"/>
      <c r="J10" s="273"/>
      <c r="K10" s="273"/>
    </row>
    <row r="11" spans="1:14" ht="15.75">
      <c r="A11" s="66" t="s">
        <v>123</v>
      </c>
      <c r="B11" s="110"/>
      <c r="C11" s="275">
        <v>27000</v>
      </c>
      <c r="D11" s="276" t="s">
        <v>124</v>
      </c>
      <c r="E11" s="234"/>
      <c r="F11" s="277"/>
      <c r="G11" s="277"/>
      <c r="H11" s="278"/>
      <c r="I11" s="127"/>
      <c r="J11" s="279"/>
      <c r="K11" s="127"/>
    </row>
    <row r="12" spans="1:14" ht="16.5" thickBot="1">
      <c r="A12" s="66"/>
      <c r="B12" s="110"/>
      <c r="C12" s="276"/>
      <c r="D12" s="276"/>
      <c r="E12" s="273"/>
      <c r="F12" s="273"/>
      <c r="G12" s="273"/>
      <c r="H12" s="231"/>
      <c r="J12" s="190"/>
    </row>
    <row r="13" spans="1:14" ht="30.75" thickBot="1">
      <c r="A13" s="153" t="s">
        <v>6</v>
      </c>
      <c r="B13" s="154" t="s">
        <v>77</v>
      </c>
      <c r="C13" s="155" t="s">
        <v>126</v>
      </c>
      <c r="D13" s="155" t="s">
        <v>127</v>
      </c>
      <c r="E13" s="155" t="s">
        <v>128</v>
      </c>
      <c r="F13" s="280" t="s">
        <v>93</v>
      </c>
      <c r="G13" s="281" t="s">
        <v>137</v>
      </c>
      <c r="H13" s="157" t="s">
        <v>97</v>
      </c>
      <c r="I13" s="282"/>
      <c r="J13" s="190"/>
    </row>
    <row r="14" spans="1:14" ht="15.75" thickBot="1">
      <c r="A14" s="159">
        <v>0</v>
      </c>
      <c r="B14" s="160">
        <v>1</v>
      </c>
      <c r="C14" s="161">
        <v>2</v>
      </c>
      <c r="D14" s="161">
        <v>3</v>
      </c>
      <c r="E14" s="162">
        <v>4</v>
      </c>
      <c r="F14" s="163" t="s">
        <v>98</v>
      </c>
      <c r="G14" s="283">
        <v>6</v>
      </c>
      <c r="H14" s="163">
        <v>7</v>
      </c>
      <c r="I14" s="190"/>
      <c r="J14" s="190"/>
    </row>
    <row r="15" spans="1:14" ht="13.5" customHeight="1">
      <c r="A15" s="284">
        <v>1</v>
      </c>
      <c r="B15" s="285" t="s">
        <v>25</v>
      </c>
      <c r="C15" s="167">
        <v>15.73</v>
      </c>
      <c r="D15" s="167">
        <v>13.57</v>
      </c>
      <c r="E15" s="167">
        <v>35</v>
      </c>
      <c r="F15" s="286">
        <f>SUM(C15:E15)</f>
        <v>64.3</v>
      </c>
      <c r="G15" s="287">
        <v>0</v>
      </c>
      <c r="H15" s="288">
        <f>F15+G15</f>
        <v>64.3</v>
      </c>
      <c r="I15" s="289"/>
      <c r="J15" s="190"/>
    </row>
    <row r="16" spans="1:14">
      <c r="A16" s="114">
        <v>2</v>
      </c>
      <c r="B16" s="115" t="s">
        <v>9</v>
      </c>
      <c r="C16" s="171">
        <v>10.63</v>
      </c>
      <c r="D16" s="171">
        <v>9.17</v>
      </c>
      <c r="E16" s="171">
        <v>35</v>
      </c>
      <c r="F16" s="286">
        <f t="shared" ref="F16:F19" si="0">SUM(C16:E16)</f>
        <v>54.8</v>
      </c>
      <c r="G16" s="172">
        <v>0</v>
      </c>
      <c r="H16" s="288">
        <f t="shared" ref="H16:H19" si="1">F16+G16</f>
        <v>54.8</v>
      </c>
      <c r="I16" s="289"/>
      <c r="J16" s="190"/>
    </row>
    <row r="17" spans="1:10">
      <c r="A17" s="114">
        <v>3</v>
      </c>
      <c r="B17" s="115" t="s">
        <v>26</v>
      </c>
      <c r="C17" s="171">
        <v>12.83</v>
      </c>
      <c r="D17" s="171">
        <v>23.33</v>
      </c>
      <c r="E17" s="171">
        <v>17</v>
      </c>
      <c r="F17" s="286">
        <f t="shared" si="0"/>
        <v>53.16</v>
      </c>
      <c r="G17" s="172">
        <v>0</v>
      </c>
      <c r="H17" s="288">
        <f t="shared" si="1"/>
        <v>53.16</v>
      </c>
      <c r="I17" s="289"/>
      <c r="J17" s="190"/>
    </row>
    <row r="18" spans="1:10">
      <c r="A18" s="114">
        <v>4</v>
      </c>
      <c r="B18" s="115" t="s">
        <v>27</v>
      </c>
      <c r="C18" s="171">
        <v>7</v>
      </c>
      <c r="D18" s="171">
        <v>5</v>
      </c>
      <c r="E18" s="171">
        <v>8</v>
      </c>
      <c r="F18" s="286">
        <f t="shared" si="0"/>
        <v>20</v>
      </c>
      <c r="G18" s="172">
        <v>0</v>
      </c>
      <c r="H18" s="288">
        <f t="shared" si="1"/>
        <v>20</v>
      </c>
      <c r="I18" s="289"/>
      <c r="J18" s="190"/>
    </row>
    <row r="19" spans="1:10" ht="15.75" thickBot="1">
      <c r="A19" s="114">
        <v>5</v>
      </c>
      <c r="B19" s="115" t="s">
        <v>44</v>
      </c>
      <c r="C19" s="171">
        <v>12.4</v>
      </c>
      <c r="D19" s="171">
        <v>7.75</v>
      </c>
      <c r="E19" s="171">
        <v>8</v>
      </c>
      <c r="F19" s="290">
        <f t="shared" si="0"/>
        <v>28.15</v>
      </c>
      <c r="G19" s="172">
        <v>0</v>
      </c>
      <c r="H19" s="172">
        <f t="shared" si="1"/>
        <v>28.15</v>
      </c>
      <c r="I19" s="289"/>
      <c r="J19" s="190"/>
    </row>
    <row r="20" spans="1:10" ht="15.75" thickBot="1">
      <c r="A20" s="178"/>
      <c r="B20" s="291" t="s">
        <v>82</v>
      </c>
      <c r="C20" s="292">
        <f t="shared" ref="C20:H20" si="2">SUM(C15:C19)</f>
        <v>58.589999999999996</v>
      </c>
      <c r="D20" s="292">
        <f t="shared" si="2"/>
        <v>58.82</v>
      </c>
      <c r="E20" s="292">
        <f t="shared" si="2"/>
        <v>103</v>
      </c>
      <c r="F20" s="292">
        <f t="shared" si="2"/>
        <v>220.41</v>
      </c>
      <c r="G20" s="292">
        <f t="shared" si="2"/>
        <v>0</v>
      </c>
      <c r="H20" s="292">
        <f t="shared" si="2"/>
        <v>220.41</v>
      </c>
      <c r="I20" s="190"/>
      <c r="J20" s="190"/>
    </row>
    <row r="21" spans="1:10">
      <c r="I21" s="190"/>
      <c r="J21" s="190"/>
    </row>
    <row r="22" spans="1:10" ht="15.75">
      <c r="A22" s="293" t="s">
        <v>138</v>
      </c>
      <c r="B22" s="294"/>
      <c r="C22" s="294"/>
      <c r="D22" s="294"/>
      <c r="E22" s="294"/>
      <c r="F22" s="294"/>
      <c r="G22" s="295">
        <f>C11</f>
        <v>27000</v>
      </c>
      <c r="H22" s="296" t="s">
        <v>101</v>
      </c>
    </row>
    <row r="23" spans="1:10" ht="15.75">
      <c r="B23" s="294"/>
      <c r="C23" s="294"/>
      <c r="D23" s="294"/>
      <c r="E23" s="294"/>
      <c r="F23" s="294"/>
      <c r="G23" s="294"/>
      <c r="H23" s="296"/>
    </row>
    <row r="24" spans="1:10" ht="16.5" thickBot="1">
      <c r="B24" s="297" t="s">
        <v>106</v>
      </c>
      <c r="C24" s="298"/>
      <c r="D24" s="298"/>
      <c r="E24" s="298"/>
      <c r="F24" s="298"/>
      <c r="G24" s="294"/>
      <c r="H24" s="296"/>
    </row>
    <row r="25" spans="1:10" ht="31.5">
      <c r="B25" s="191" t="s">
        <v>108</v>
      </c>
      <c r="C25" s="192" t="s">
        <v>139</v>
      </c>
      <c r="D25" s="294"/>
      <c r="E25" s="294"/>
      <c r="F25" s="294"/>
    </row>
    <row r="26" spans="1:10" ht="15.75">
      <c r="A26" s="293"/>
      <c r="B26" s="196" t="s">
        <v>112</v>
      </c>
      <c r="C26" s="62">
        <f>G22</f>
        <v>27000</v>
      </c>
      <c r="D26" s="299"/>
      <c r="E26" s="300"/>
      <c r="F26" s="294"/>
    </row>
    <row r="27" spans="1:10" ht="16.5" thickBot="1">
      <c r="A27" s="293"/>
      <c r="B27" s="198" t="s">
        <v>113</v>
      </c>
      <c r="C27" s="199">
        <f>C26/H20</f>
        <v>122.49897917517355</v>
      </c>
      <c r="D27" s="294"/>
      <c r="E27" s="294"/>
      <c r="F27" s="294"/>
    </row>
    <row r="28" spans="1:10" ht="15.75">
      <c r="A28" s="293"/>
      <c r="B28" s="109"/>
      <c r="C28" s="108"/>
      <c r="D28" s="294"/>
      <c r="E28" s="294"/>
      <c r="F28" s="294"/>
    </row>
    <row r="29" spans="1:10" ht="15.75">
      <c r="A29" s="293"/>
      <c r="B29" s="109"/>
      <c r="C29" s="108"/>
      <c r="D29" s="294"/>
      <c r="E29" s="294"/>
      <c r="F29" s="294"/>
    </row>
    <row r="30" spans="1:10" ht="15.75">
      <c r="A30" s="293"/>
      <c r="B30" s="109"/>
      <c r="C30" s="108"/>
      <c r="D30" s="294"/>
      <c r="E30" s="294"/>
      <c r="F30" s="294"/>
    </row>
    <row r="31" spans="1:10" ht="15.75">
      <c r="A31" s="293"/>
      <c r="B31" s="109"/>
      <c r="C31" s="108"/>
      <c r="D31" s="294"/>
      <c r="E31" s="294"/>
      <c r="F31" s="294"/>
    </row>
    <row r="32" spans="1:10" ht="16.5" thickBot="1">
      <c r="A32" s="293"/>
      <c r="B32" s="294"/>
      <c r="C32" s="294"/>
      <c r="D32" s="294"/>
      <c r="E32" s="294"/>
      <c r="F32" s="294"/>
      <c r="G32" s="109"/>
      <c r="H32" s="108"/>
    </row>
    <row r="33" spans="1:9" ht="19.5" customHeight="1" thickBot="1">
      <c r="A33" s="301" t="s">
        <v>6</v>
      </c>
      <c r="B33" s="301" t="s">
        <v>77</v>
      </c>
      <c r="C33" s="302" t="s">
        <v>140</v>
      </c>
      <c r="E33" s="294"/>
      <c r="F33" s="294"/>
      <c r="G33" s="294"/>
      <c r="H33" s="296"/>
    </row>
    <row r="34" spans="1:9" ht="15.75">
      <c r="A34" s="114">
        <v>1</v>
      </c>
      <c r="B34" s="115" t="s">
        <v>25</v>
      </c>
      <c r="C34" s="303">
        <f>ROUND(C$27*H15,0)</f>
        <v>7877</v>
      </c>
      <c r="E34" s="294"/>
      <c r="F34" s="294"/>
      <c r="G34" s="294"/>
      <c r="H34" s="296"/>
    </row>
    <row r="35" spans="1:9" ht="15.75">
      <c r="A35" s="114">
        <v>2</v>
      </c>
      <c r="B35" s="115" t="s">
        <v>9</v>
      </c>
      <c r="C35" s="303">
        <f>ROUND(C$27*H16,0)</f>
        <v>6713</v>
      </c>
      <c r="E35" s="294"/>
      <c r="F35" s="294"/>
      <c r="G35" s="294"/>
      <c r="H35" s="296"/>
    </row>
    <row r="36" spans="1:9" ht="15.75">
      <c r="A36" s="114">
        <v>3</v>
      </c>
      <c r="B36" s="115" t="s">
        <v>26</v>
      </c>
      <c r="C36" s="303">
        <f>ROUND(C$27*H17,0)</f>
        <v>6512</v>
      </c>
      <c r="E36" s="304"/>
      <c r="F36" s="304"/>
      <c r="G36" s="304"/>
      <c r="H36" s="296"/>
      <c r="I36" s="190"/>
    </row>
    <row r="37" spans="1:9" ht="15.75">
      <c r="A37" s="114">
        <v>4</v>
      </c>
      <c r="B37" s="115" t="s">
        <v>27</v>
      </c>
      <c r="C37" s="303">
        <f>ROUND(C$27*H18,0)</f>
        <v>2450</v>
      </c>
      <c r="E37" s="304"/>
      <c r="F37" s="304"/>
      <c r="G37" s="304"/>
      <c r="H37" s="296"/>
      <c r="I37" s="190"/>
    </row>
    <row r="38" spans="1:9" ht="16.5" thickBot="1">
      <c r="A38" s="114">
        <v>5</v>
      </c>
      <c r="B38" s="115" t="s">
        <v>44</v>
      </c>
      <c r="C38" s="303">
        <f>ROUND(C$27*H19,0)</f>
        <v>3448</v>
      </c>
      <c r="E38" s="304"/>
      <c r="F38" s="304"/>
      <c r="G38" s="304"/>
      <c r="H38" s="296"/>
      <c r="I38" s="190"/>
    </row>
    <row r="39" spans="1:9" ht="16.5" thickBot="1">
      <c r="A39" s="305"/>
      <c r="B39" s="306" t="s">
        <v>82</v>
      </c>
      <c r="C39" s="307">
        <f>SUM(C34:C38)</f>
        <v>27000</v>
      </c>
      <c r="E39" s="308" t="s">
        <v>141</v>
      </c>
      <c r="F39" s="308" t="str">
        <f>IF(C39=C11,"ok", "eroare")</f>
        <v>ok</v>
      </c>
      <c r="G39" s="309"/>
      <c r="H39" s="310"/>
      <c r="I39" s="190"/>
    </row>
    <row r="40" spans="1:9" ht="15.75">
      <c r="A40" s="311"/>
      <c r="B40" s="311"/>
      <c r="C40" s="312"/>
      <c r="D40" s="59"/>
      <c r="E40" s="304"/>
      <c r="F40" s="304"/>
      <c r="G40" s="304"/>
      <c r="H40" s="296"/>
      <c r="I40" s="190"/>
    </row>
    <row r="41" spans="1:9" ht="15.75">
      <c r="A41" s="313" t="s">
        <v>142</v>
      </c>
      <c r="B41" s="314"/>
      <c r="C41" s="314"/>
      <c r="D41" s="314"/>
      <c r="E41" s="314"/>
      <c r="F41" s="314"/>
      <c r="G41" s="314"/>
      <c r="H41" s="296"/>
    </row>
    <row r="42" spans="1:9" ht="15.75">
      <c r="A42" s="313" t="s">
        <v>143</v>
      </c>
      <c r="B42" s="314"/>
      <c r="C42" s="314"/>
      <c r="D42" s="314"/>
      <c r="E42" s="314"/>
      <c r="F42" s="314"/>
      <c r="G42" s="314"/>
      <c r="H42" s="296"/>
    </row>
    <row r="43" spans="1:9" ht="15.75">
      <c r="A43" s="313" t="s">
        <v>144</v>
      </c>
      <c r="B43" s="314"/>
      <c r="C43" s="314"/>
      <c r="D43" s="314"/>
      <c r="E43" s="314"/>
      <c r="F43" s="314"/>
      <c r="G43" s="314"/>
      <c r="H43" s="296"/>
    </row>
    <row r="44" spans="1:9" ht="15.75">
      <c r="A44" s="313"/>
      <c r="B44" s="314"/>
      <c r="C44" s="314"/>
      <c r="D44" s="314"/>
      <c r="E44" s="314"/>
      <c r="F44" s="314"/>
      <c r="G44" s="314"/>
      <c r="H44" s="296"/>
    </row>
    <row r="45" spans="1:9" ht="15.75">
      <c r="A45" s="313"/>
      <c r="B45" s="10" t="s">
        <v>184</v>
      </c>
      <c r="C45" s="314"/>
      <c r="D45" s="314"/>
      <c r="E45" s="314"/>
      <c r="F45" s="314"/>
      <c r="G45" s="314"/>
      <c r="H45" s="296"/>
    </row>
    <row r="46" spans="1:9" ht="16.5" thickBot="1">
      <c r="A46" s="313"/>
      <c r="B46" s="314"/>
      <c r="C46" s="314"/>
      <c r="D46" s="314"/>
      <c r="E46" s="315"/>
      <c r="F46" s="315"/>
      <c r="G46" s="315"/>
      <c r="H46" s="296"/>
    </row>
    <row r="47" spans="1:9" ht="32.25" thickBot="1">
      <c r="A47" s="159" t="s">
        <v>6</v>
      </c>
      <c r="B47" s="204" t="s">
        <v>77</v>
      </c>
      <c r="C47" s="441" t="s">
        <v>180</v>
      </c>
      <c r="D47" s="226"/>
      <c r="E47" s="226"/>
      <c r="F47" s="447" t="s">
        <v>145</v>
      </c>
      <c r="G47" s="448" t="s">
        <v>105</v>
      </c>
      <c r="H47" s="265"/>
    </row>
    <row r="48" spans="1:9" ht="15.75">
      <c r="A48" s="284">
        <v>1</v>
      </c>
      <c r="B48" s="316" t="s">
        <v>25</v>
      </c>
      <c r="C48" s="444">
        <f>C34</f>
        <v>7877</v>
      </c>
      <c r="D48" s="443"/>
      <c r="E48" s="317"/>
      <c r="F48" s="319">
        <v>13320</v>
      </c>
      <c r="G48" s="449" t="str">
        <f>IF(C48&lt;=F48,"ok","eroare")</f>
        <v>ok</v>
      </c>
      <c r="H48" s="203"/>
      <c r="I48" s="216"/>
    </row>
    <row r="49" spans="1:11" ht="15.75">
      <c r="A49" s="114">
        <v>2</v>
      </c>
      <c r="B49" s="318" t="s">
        <v>9</v>
      </c>
      <c r="C49" s="445">
        <f>C35</f>
        <v>6713</v>
      </c>
      <c r="D49" s="443"/>
      <c r="E49" s="317"/>
      <c r="F49" s="319">
        <v>9000</v>
      </c>
      <c r="G49" s="449" t="str">
        <f t="shared" ref="G49:G52" si="3">IF(C49&lt;=F49,"ok","eroare")</f>
        <v>ok</v>
      </c>
      <c r="H49" s="203"/>
      <c r="I49" s="216"/>
    </row>
    <row r="50" spans="1:11" ht="13.5" customHeight="1">
      <c r="A50" s="114">
        <v>3</v>
      </c>
      <c r="B50" s="318" t="s">
        <v>26</v>
      </c>
      <c r="C50" s="445">
        <f>C36</f>
        <v>6512</v>
      </c>
      <c r="D50" s="443"/>
      <c r="E50" s="317"/>
      <c r="F50" s="319">
        <v>12600</v>
      </c>
      <c r="G50" s="449" t="str">
        <f t="shared" si="3"/>
        <v>ok</v>
      </c>
      <c r="H50" s="203"/>
      <c r="I50" s="216"/>
    </row>
    <row r="51" spans="1:11" ht="15.75">
      <c r="A51" s="114">
        <v>4</v>
      </c>
      <c r="B51" s="318" t="s">
        <v>27</v>
      </c>
      <c r="C51" s="445">
        <f>C37</f>
        <v>2450</v>
      </c>
      <c r="D51" s="443"/>
      <c r="E51" s="317"/>
      <c r="F51" s="319">
        <v>7200</v>
      </c>
      <c r="G51" s="449" t="str">
        <f t="shared" si="3"/>
        <v>ok</v>
      </c>
      <c r="H51" s="203"/>
      <c r="I51" s="216"/>
    </row>
    <row r="52" spans="1:11" ht="16.5" thickBot="1">
      <c r="A52" s="114">
        <v>5</v>
      </c>
      <c r="B52" s="318" t="s">
        <v>44</v>
      </c>
      <c r="C52" s="445">
        <f>C38</f>
        <v>3448</v>
      </c>
      <c r="D52" s="443"/>
      <c r="E52" s="317"/>
      <c r="F52" s="450">
        <v>14400</v>
      </c>
      <c r="G52" s="451" t="str">
        <f t="shared" si="3"/>
        <v>ok</v>
      </c>
      <c r="H52" s="203"/>
      <c r="I52" s="216"/>
    </row>
    <row r="53" spans="1:11" ht="16.5" thickBot="1">
      <c r="A53" s="320"/>
      <c r="B53" s="320" t="s">
        <v>82</v>
      </c>
      <c r="C53" s="446">
        <f>SUM(C48:C52)</f>
        <v>27000</v>
      </c>
      <c r="D53" s="107"/>
      <c r="E53" s="107"/>
      <c r="F53" s="107"/>
      <c r="G53" s="107"/>
      <c r="H53" s="107"/>
      <c r="I53" s="216"/>
      <c r="J53" s="216"/>
    </row>
    <row r="54" spans="1:11" ht="15.75">
      <c r="A54" s="110"/>
      <c r="B54" s="110"/>
      <c r="C54" s="110"/>
      <c r="D54" s="202"/>
      <c r="E54" s="202"/>
      <c r="F54" s="202"/>
      <c r="G54" s="202"/>
      <c r="H54" s="190"/>
    </row>
    <row r="55" spans="1:11" ht="15.75">
      <c r="A55" s="110"/>
      <c r="B55" s="321" t="s">
        <v>49</v>
      </c>
      <c r="C55" s="1"/>
      <c r="D55" s="110"/>
      <c r="E55" s="322"/>
      <c r="F55" s="322"/>
      <c r="G55" s="322"/>
      <c r="H55" s="279"/>
      <c r="I55" s="127"/>
      <c r="J55" s="127"/>
      <c r="K55" s="127"/>
    </row>
    <row r="56" spans="1:11" ht="15.75">
      <c r="A56" s="110"/>
      <c r="B56" s="321" t="s">
        <v>146</v>
      </c>
      <c r="C56" s="1"/>
      <c r="D56" s="323"/>
      <c r="E56" s="324"/>
      <c r="F56" s="324"/>
      <c r="G56" s="202"/>
      <c r="H56" s="190"/>
    </row>
    <row r="57" spans="1:11" ht="15.75">
      <c r="A57" s="110"/>
      <c r="B57" s="110"/>
      <c r="C57" s="110"/>
      <c r="D57" s="323"/>
      <c r="E57" s="324"/>
      <c r="F57" s="324"/>
      <c r="G57" s="324"/>
      <c r="H57" s="324"/>
    </row>
    <row r="58" spans="1:11" ht="15.75">
      <c r="A58" s="110"/>
      <c r="B58" s="110"/>
      <c r="C58" s="110"/>
      <c r="D58" s="110"/>
      <c r="E58" s="202"/>
      <c r="F58" s="202"/>
      <c r="G58" s="202"/>
      <c r="H58" s="190"/>
    </row>
    <row r="59" spans="1:11" ht="15.75">
      <c r="A59" s="110"/>
      <c r="B59" s="110"/>
      <c r="C59" s="110"/>
      <c r="D59" s="110"/>
      <c r="E59" s="110"/>
      <c r="F59" s="110"/>
      <c r="G59" s="110"/>
    </row>
    <row r="60" spans="1:11" ht="15.75">
      <c r="A60" s="110"/>
      <c r="B60" s="110"/>
      <c r="C60" s="110"/>
      <c r="D60" s="110"/>
      <c r="E60" s="110"/>
      <c r="F60" s="110"/>
      <c r="G60" s="110"/>
    </row>
    <row r="61" spans="1:11" ht="15.75">
      <c r="A61" s="110"/>
      <c r="B61" s="110"/>
      <c r="C61" s="110"/>
      <c r="D61" s="110"/>
      <c r="E61" s="110"/>
      <c r="F61" s="110"/>
      <c r="G61" s="110"/>
    </row>
    <row r="62" spans="1:11" ht="15.75">
      <c r="A62" s="110"/>
      <c r="B62" s="110"/>
      <c r="C62" s="110"/>
      <c r="D62" s="110"/>
      <c r="E62" s="110"/>
      <c r="F62" s="110"/>
      <c r="G62" s="110"/>
    </row>
    <row r="63" spans="1:11" ht="15.75">
      <c r="A63" s="110"/>
      <c r="B63" s="110"/>
      <c r="C63" s="110"/>
      <c r="D63" s="110"/>
      <c r="E63" s="110"/>
      <c r="F63" s="110"/>
      <c r="G63" s="110"/>
    </row>
    <row r="64" spans="1:11" ht="15.75">
      <c r="A64" s="110"/>
      <c r="B64" s="110"/>
      <c r="C64" s="110"/>
      <c r="D64" s="110"/>
      <c r="E64" s="110"/>
      <c r="F64" s="110"/>
      <c r="G64" s="1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A2" sqref="A2:B2"/>
    </sheetView>
  </sheetViews>
  <sheetFormatPr defaultRowHeight="15.75"/>
  <cols>
    <col min="1" max="1" width="5.85546875" style="325" customWidth="1"/>
    <col min="2" max="2" width="21.7109375" style="325" customWidth="1"/>
    <col min="3" max="3" width="14.140625" style="325" customWidth="1"/>
    <col min="4" max="4" width="17.140625" style="325" customWidth="1"/>
    <col min="5" max="5" width="17" style="325" customWidth="1"/>
    <col min="6" max="6" width="15.7109375" style="325" customWidth="1"/>
    <col min="7" max="7" width="17.85546875" style="325" customWidth="1"/>
    <col min="8" max="8" width="14.28515625" style="325" customWidth="1"/>
    <col min="9" max="16384" width="9.140625" style="325"/>
  </cols>
  <sheetData>
    <row r="1" spans="1:12">
      <c r="A1" s="314" t="s">
        <v>0</v>
      </c>
      <c r="B1" s="314"/>
      <c r="C1" s="314"/>
      <c r="D1" s="314"/>
      <c r="E1" s="314"/>
      <c r="F1" s="314"/>
      <c r="G1" s="110"/>
      <c r="H1" s="110"/>
      <c r="I1" s="110"/>
    </row>
    <row r="2" spans="1:12">
      <c r="A2" s="498" t="s">
        <v>199</v>
      </c>
      <c r="B2" s="499"/>
      <c r="C2" s="314"/>
      <c r="D2" s="314"/>
      <c r="E2" s="314"/>
      <c r="F2" s="314"/>
      <c r="G2" s="110"/>
      <c r="H2" s="110"/>
      <c r="I2" s="110"/>
    </row>
    <row r="3" spans="1:12">
      <c r="A3" s="4" t="s">
        <v>51</v>
      </c>
      <c r="B3" s="4"/>
      <c r="C3" s="5"/>
      <c r="D3" s="4" t="s">
        <v>1</v>
      </c>
      <c r="E3" s="5"/>
      <c r="F3" s="147"/>
      <c r="G3" s="4" t="s">
        <v>86</v>
      </c>
      <c r="H3" s="5"/>
      <c r="I3" s="65"/>
    </row>
    <row r="4" spans="1:12">
      <c r="A4" s="1" t="s">
        <v>133</v>
      </c>
      <c r="B4" s="1"/>
      <c r="C4" s="65"/>
      <c r="D4" s="1" t="s">
        <v>134</v>
      </c>
      <c r="E4" s="132"/>
      <c r="G4" s="1" t="s">
        <v>135</v>
      </c>
      <c r="I4" s="65"/>
    </row>
    <row r="5" spans="1:12">
      <c r="A5" s="1"/>
      <c r="B5" s="1"/>
      <c r="C5" s="132"/>
      <c r="D5" s="132"/>
      <c r="E5" s="132"/>
      <c r="F5" s="132"/>
      <c r="G5" s="65"/>
      <c r="I5" s="65"/>
    </row>
    <row r="6" spans="1:12">
      <c r="A6" s="313"/>
      <c r="B6" s="313"/>
      <c r="C6" s="314"/>
      <c r="D6" s="314"/>
      <c r="E6" s="314"/>
      <c r="F6" s="314"/>
      <c r="G6" s="110"/>
      <c r="H6" s="110"/>
      <c r="I6" s="110"/>
    </row>
    <row r="7" spans="1:12">
      <c r="A7" s="110"/>
      <c r="B7" s="110"/>
      <c r="C7" s="110"/>
      <c r="D7" s="110"/>
      <c r="E7" s="110"/>
      <c r="F7" s="110"/>
      <c r="G7" s="110"/>
      <c r="H7" s="110"/>
      <c r="I7" s="110"/>
    </row>
    <row r="8" spans="1:12">
      <c r="A8" s="110"/>
      <c r="B8" s="110"/>
      <c r="C8" s="10" t="s">
        <v>185</v>
      </c>
      <c r="D8" s="59"/>
      <c r="E8" s="59"/>
      <c r="F8" s="110"/>
      <c r="G8" s="110"/>
      <c r="H8" s="314"/>
      <c r="I8" s="110"/>
    </row>
    <row r="9" spans="1:12">
      <c r="A9" s="59"/>
      <c r="B9" s="110"/>
      <c r="C9" s="59" t="s">
        <v>147</v>
      </c>
      <c r="D9" s="110"/>
      <c r="E9" s="59"/>
      <c r="F9" s="110"/>
      <c r="G9" s="110"/>
      <c r="H9" s="314"/>
      <c r="I9" s="110"/>
    </row>
    <row r="10" spans="1:12">
      <c r="A10" s="59"/>
      <c r="B10" s="110"/>
      <c r="C10" s="59"/>
      <c r="D10" s="110"/>
      <c r="E10" s="59"/>
      <c r="F10" s="110"/>
      <c r="G10" s="110"/>
      <c r="H10" s="314"/>
      <c r="I10" s="110"/>
    </row>
    <row r="11" spans="1:12">
      <c r="A11" s="59"/>
      <c r="B11" s="110"/>
      <c r="C11" s="59"/>
      <c r="D11" s="110"/>
      <c r="E11" s="59"/>
      <c r="F11" s="110"/>
      <c r="G11" s="110"/>
      <c r="H11" s="314"/>
      <c r="I11" s="110"/>
    </row>
    <row r="12" spans="1:12" ht="20.25">
      <c r="A12" s="66" t="s">
        <v>148</v>
      </c>
      <c r="B12" s="110"/>
      <c r="C12" s="59"/>
      <c r="D12" s="326">
        <v>73000</v>
      </c>
      <c r="E12" s="59" t="s">
        <v>89</v>
      </c>
      <c r="F12" s="234"/>
      <c r="G12" s="327"/>
      <c r="H12" s="328"/>
      <c r="I12" s="327"/>
      <c r="J12" s="329"/>
      <c r="K12" s="329"/>
      <c r="L12" s="329"/>
    </row>
    <row r="13" spans="1:12">
      <c r="A13" s="59"/>
      <c r="C13" s="59"/>
      <c r="E13" s="330"/>
      <c r="F13" s="331"/>
      <c r="G13" s="331"/>
      <c r="H13" s="332"/>
      <c r="I13" s="329"/>
      <c r="J13" s="329"/>
      <c r="K13" s="329"/>
      <c r="L13" s="329"/>
    </row>
    <row r="14" spans="1:12" ht="16.5" thickBot="1"/>
    <row r="15" spans="1:12" ht="26.25" thickBot="1">
      <c r="A15" s="333" t="s">
        <v>6</v>
      </c>
      <c r="B15" s="334" t="s">
        <v>77</v>
      </c>
      <c r="C15" s="335" t="s">
        <v>126</v>
      </c>
      <c r="D15" s="335" t="s">
        <v>127</v>
      </c>
      <c r="E15" s="335" t="s">
        <v>128</v>
      </c>
      <c r="F15" s="336" t="s">
        <v>93</v>
      </c>
      <c r="G15" s="336" t="s">
        <v>137</v>
      </c>
      <c r="H15" s="337" t="s">
        <v>97</v>
      </c>
    </row>
    <row r="16" spans="1:12" ht="16.5" thickBot="1">
      <c r="A16" s="338">
        <v>1</v>
      </c>
      <c r="B16" s="339" t="s">
        <v>15</v>
      </c>
      <c r="C16" s="340">
        <v>863</v>
      </c>
      <c r="D16" s="341">
        <v>116</v>
      </c>
      <c r="E16" s="341">
        <v>20</v>
      </c>
      <c r="F16" s="342">
        <f>SUM(C16:E16)</f>
        <v>999</v>
      </c>
      <c r="G16" s="342">
        <v>30</v>
      </c>
      <c r="H16" s="343">
        <f t="shared" ref="H16" si="0">F16+G16</f>
        <v>1029</v>
      </c>
    </row>
    <row r="17" spans="1:9">
      <c r="A17" s="344"/>
      <c r="B17" s="64"/>
      <c r="C17" s="345"/>
      <c r="D17" s="345"/>
      <c r="E17" s="345"/>
      <c r="F17" s="346"/>
      <c r="G17" s="346"/>
      <c r="H17" s="345"/>
    </row>
    <row r="18" spans="1:9">
      <c r="A18" s="344"/>
      <c r="B18" s="10" t="s">
        <v>164</v>
      </c>
      <c r="C18" s="345"/>
      <c r="D18" s="345"/>
      <c r="E18" s="345"/>
      <c r="F18" s="346"/>
      <c r="G18" s="346"/>
      <c r="H18" s="345"/>
      <c r="I18" s="347"/>
    </row>
    <row r="19" spans="1:9" ht="16.5" thickBot="1">
      <c r="A19" s="344"/>
      <c r="B19" s="10"/>
      <c r="C19" s="345"/>
      <c r="D19" s="345"/>
      <c r="E19" s="345"/>
      <c r="F19" s="346"/>
      <c r="G19" s="346"/>
      <c r="H19" s="345"/>
      <c r="I19" s="347"/>
    </row>
    <row r="20" spans="1:9" ht="32.25" thickBot="1">
      <c r="A20" s="257" t="s">
        <v>6</v>
      </c>
      <c r="B20" s="348" t="s">
        <v>77</v>
      </c>
      <c r="C20" s="349" t="s">
        <v>121</v>
      </c>
      <c r="D20" s="350" t="s">
        <v>186</v>
      </c>
      <c r="E20" s="226"/>
      <c r="F20" s="226"/>
      <c r="G20" s="227"/>
      <c r="H20" s="265"/>
      <c r="I20" s="347"/>
    </row>
    <row r="21" spans="1:9" ht="16.5" thickBot="1">
      <c r="A21" s="351">
        <v>1</v>
      </c>
      <c r="B21" s="212" t="s">
        <v>15</v>
      </c>
      <c r="C21" s="352">
        <f>D12</f>
        <v>73000</v>
      </c>
      <c r="D21" s="353">
        <f>SUM(C21)</f>
        <v>73000</v>
      </c>
      <c r="E21" s="270"/>
      <c r="F21" s="266"/>
      <c r="G21" s="266"/>
      <c r="H21" s="203"/>
      <c r="I21" s="347"/>
    </row>
    <row r="22" spans="1:9" ht="16.5" thickBot="1">
      <c r="A22" s="260"/>
      <c r="B22" s="261" t="s">
        <v>82</v>
      </c>
      <c r="C22" s="354">
        <f>SUM(C21:C21)</f>
        <v>73000</v>
      </c>
      <c r="D22" s="355">
        <f t="shared" ref="D22" si="1">SUM(D21:D21)</f>
        <v>73000</v>
      </c>
      <c r="E22" s="233"/>
      <c r="F22" s="233"/>
      <c r="G22" s="233"/>
      <c r="H22" s="233"/>
      <c r="I22" s="347"/>
    </row>
    <row r="23" spans="1:9">
      <c r="A23" s="250"/>
      <c r="B23" s="250"/>
      <c r="C23" s="233"/>
      <c r="D23" s="233"/>
      <c r="E23" s="233"/>
      <c r="F23" s="347"/>
      <c r="G23" s="347"/>
      <c r="H23" s="347"/>
      <c r="I23" s="347"/>
    </row>
    <row r="24" spans="1:9">
      <c r="D24" s="347"/>
      <c r="E24" s="347"/>
      <c r="F24" s="347"/>
    </row>
    <row r="25" spans="1:9">
      <c r="A25" s="1" t="s">
        <v>49</v>
      </c>
      <c r="C25" s="1"/>
    </row>
    <row r="26" spans="1:9">
      <c r="A26" s="1" t="s">
        <v>50</v>
      </c>
      <c r="B26" s="6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opLeftCell="A28" workbookViewId="0">
      <selection activeCell="G37" sqref="G37"/>
    </sheetView>
  </sheetViews>
  <sheetFormatPr defaultRowHeight="15"/>
  <cols>
    <col min="1" max="1" width="5.28515625" style="65" customWidth="1"/>
    <col min="2" max="2" width="22" style="65" customWidth="1"/>
    <col min="3" max="3" width="16.5703125" style="65" customWidth="1"/>
    <col min="4" max="4" width="14.140625" style="65" customWidth="1"/>
    <col min="5" max="5" width="18.140625" style="65" bestFit="1" customWidth="1"/>
    <col min="6" max="6" width="16.5703125" style="65" customWidth="1"/>
    <col min="7" max="7" width="16.7109375" style="65" customWidth="1"/>
    <col min="8" max="8" width="14.140625" style="65" customWidth="1"/>
    <col min="9" max="9" width="12.42578125" style="65" customWidth="1"/>
    <col min="10" max="10" width="11" style="65" customWidth="1"/>
    <col min="11" max="11" width="12.85546875" style="65" customWidth="1"/>
    <col min="12" max="12" width="10.140625" style="65" bestFit="1" customWidth="1"/>
    <col min="13" max="13" width="9.85546875" style="65" bestFit="1" customWidth="1"/>
    <col min="14" max="16384" width="9.140625" style="65"/>
  </cols>
  <sheetData>
    <row r="1" spans="1:14">
      <c r="A1" s="132" t="s">
        <v>0</v>
      </c>
      <c r="B1" s="132"/>
      <c r="C1" s="132"/>
      <c r="D1" s="132"/>
      <c r="E1" s="132"/>
      <c r="F1" s="132"/>
      <c r="I1" s="132"/>
      <c r="J1" s="132"/>
      <c r="K1" s="132"/>
      <c r="L1" s="132"/>
      <c r="M1" s="132"/>
      <c r="N1" s="132"/>
    </row>
    <row r="2" spans="1:14" ht="15.75">
      <c r="A2" s="498" t="s">
        <v>199</v>
      </c>
      <c r="B2" s="499"/>
      <c r="C2" s="132"/>
      <c r="D2" s="132"/>
      <c r="E2" s="132"/>
      <c r="F2" s="132"/>
      <c r="I2" s="132"/>
      <c r="J2" s="132"/>
      <c r="K2" s="132"/>
      <c r="L2" s="132"/>
      <c r="M2" s="132"/>
      <c r="N2" s="132"/>
    </row>
    <row r="3" spans="1:14">
      <c r="A3" s="4" t="s">
        <v>51</v>
      </c>
      <c r="B3" s="4"/>
      <c r="C3" s="5"/>
      <c r="D3" s="4" t="s">
        <v>1</v>
      </c>
      <c r="E3" s="5"/>
      <c r="F3" s="147"/>
      <c r="G3" s="4" t="s">
        <v>86</v>
      </c>
      <c r="H3" s="5"/>
      <c r="J3" s="132"/>
      <c r="K3" s="132"/>
      <c r="L3" s="132"/>
      <c r="M3" s="132"/>
      <c r="N3" s="132"/>
    </row>
    <row r="4" spans="1:14">
      <c r="A4" s="4" t="s">
        <v>2</v>
      </c>
      <c r="B4" s="4"/>
      <c r="C4" s="5"/>
      <c r="D4" s="4" t="s">
        <v>3</v>
      </c>
      <c r="E4" s="5"/>
      <c r="F4" s="147"/>
      <c r="G4" s="4" t="s">
        <v>4</v>
      </c>
      <c r="H4" s="5"/>
      <c r="J4" s="132"/>
      <c r="K4" s="132"/>
      <c r="L4" s="132"/>
      <c r="M4" s="132"/>
      <c r="N4" s="132"/>
    </row>
    <row r="5" spans="1:14">
      <c r="A5" s="1"/>
      <c r="B5" s="1"/>
      <c r="C5" s="132"/>
      <c r="D5" s="132"/>
      <c r="E5" s="1"/>
      <c r="F5" s="132"/>
      <c r="G5" s="132"/>
      <c r="I5" s="1"/>
      <c r="J5" s="132"/>
      <c r="K5" s="132"/>
      <c r="L5" s="132"/>
      <c r="M5" s="132"/>
      <c r="N5" s="132"/>
    </row>
    <row r="6" spans="1:14">
      <c r="I6" s="132"/>
      <c r="J6" s="132"/>
      <c r="K6" s="132"/>
      <c r="L6" s="132"/>
      <c r="M6" s="132"/>
      <c r="N6" s="132"/>
    </row>
    <row r="7" spans="1:14">
      <c r="C7" s="10" t="s">
        <v>189</v>
      </c>
      <c r="D7" s="10"/>
      <c r="E7" s="10"/>
      <c r="H7" s="132"/>
      <c r="I7" s="132"/>
      <c r="J7" s="132"/>
      <c r="K7" s="132"/>
      <c r="L7" s="132"/>
      <c r="M7" s="132"/>
      <c r="N7" s="132"/>
    </row>
    <row r="8" spans="1:14">
      <c r="A8" s="10"/>
      <c r="C8" s="10" t="s">
        <v>149</v>
      </c>
      <c r="E8" s="10"/>
      <c r="H8" s="132"/>
      <c r="I8" s="132"/>
      <c r="J8" s="132"/>
      <c r="K8" s="132"/>
      <c r="L8" s="132"/>
      <c r="M8" s="132"/>
      <c r="N8" s="132"/>
    </row>
    <row r="9" spans="1:14">
      <c r="A9" s="10"/>
      <c r="C9" s="10"/>
      <c r="D9" s="10"/>
      <c r="E9" s="10"/>
      <c r="H9" s="132"/>
      <c r="K9" s="132"/>
      <c r="L9" s="132"/>
      <c r="M9" s="132"/>
      <c r="N9" s="132"/>
    </row>
    <row r="10" spans="1:14" ht="15.75">
      <c r="A10" s="356" t="s">
        <v>123</v>
      </c>
      <c r="B10" s="356"/>
      <c r="C10" s="357">
        <v>20000</v>
      </c>
      <c r="D10" s="358" t="s">
        <v>124</v>
      </c>
      <c r="F10" s="234"/>
      <c r="G10" s="186"/>
      <c r="H10" s="183"/>
      <c r="I10" s="183"/>
      <c r="J10" s="183"/>
      <c r="K10" s="183"/>
      <c r="L10" s="132"/>
      <c r="M10" s="132"/>
      <c r="N10" s="132"/>
    </row>
    <row r="11" spans="1:14" ht="15.75" thickBot="1">
      <c r="A11" s="58"/>
      <c r="B11" s="58"/>
      <c r="C11" s="8"/>
      <c r="D11" s="8"/>
      <c r="H11" s="132"/>
      <c r="I11" s="132"/>
      <c r="J11" s="132"/>
      <c r="K11" s="132"/>
      <c r="L11" s="132"/>
      <c r="M11" s="132"/>
      <c r="N11" s="132"/>
    </row>
    <row r="12" spans="1:14" ht="30.75" thickBot="1">
      <c r="A12" s="454" t="s">
        <v>6</v>
      </c>
      <c r="B12" s="455" t="s">
        <v>77</v>
      </c>
      <c r="C12" s="456" t="s">
        <v>126</v>
      </c>
      <c r="D12" s="456" t="s">
        <v>127</v>
      </c>
      <c r="E12" s="456" t="s">
        <v>128</v>
      </c>
      <c r="F12" s="457" t="s">
        <v>93</v>
      </c>
      <c r="G12" s="457" t="s">
        <v>137</v>
      </c>
      <c r="H12" s="458" t="s">
        <v>97</v>
      </c>
      <c r="I12" s="240"/>
      <c r="J12" s="89"/>
    </row>
    <row r="13" spans="1:14" ht="18" customHeight="1">
      <c r="A13" s="394">
        <v>1</v>
      </c>
      <c r="B13" s="166" t="s">
        <v>15</v>
      </c>
      <c r="C13" s="452">
        <v>160</v>
      </c>
      <c r="D13" s="452">
        <v>168</v>
      </c>
      <c r="E13" s="452">
        <v>25</v>
      </c>
      <c r="F13" s="453">
        <f>SUM(C13:E13)</f>
        <v>353</v>
      </c>
      <c r="G13" s="453">
        <v>30</v>
      </c>
      <c r="H13" s="453">
        <f t="shared" ref="H13:H14" si="0">F13+G13</f>
        <v>383</v>
      </c>
      <c r="I13" s="89"/>
      <c r="J13" s="89"/>
    </row>
    <row r="14" spans="1:14" ht="18" customHeight="1">
      <c r="A14" s="364">
        <v>2</v>
      </c>
      <c r="B14" s="170" t="s">
        <v>150</v>
      </c>
      <c r="C14" s="362">
        <v>185</v>
      </c>
      <c r="D14" s="362">
        <v>64</v>
      </c>
      <c r="E14" s="362">
        <v>17</v>
      </c>
      <c r="F14" s="363">
        <f>SUM(C14:E14)</f>
        <v>266</v>
      </c>
      <c r="G14" s="362">
        <v>0</v>
      </c>
      <c r="H14" s="363">
        <f t="shared" si="0"/>
        <v>266</v>
      </c>
      <c r="I14" s="89"/>
      <c r="J14" s="89"/>
    </row>
    <row r="15" spans="1:14" ht="13.5" customHeight="1" thickBot="1">
      <c r="A15" s="365"/>
      <c r="B15" s="366" t="s">
        <v>151</v>
      </c>
      <c r="C15" s="367">
        <f>SUM(C11:C14)</f>
        <v>345</v>
      </c>
      <c r="D15" s="367">
        <f t="shared" ref="D15:H15" si="1">SUM(D11:D14)</f>
        <v>232</v>
      </c>
      <c r="E15" s="367">
        <f t="shared" si="1"/>
        <v>42</v>
      </c>
      <c r="F15" s="367">
        <f t="shared" si="1"/>
        <v>619</v>
      </c>
      <c r="G15" s="367">
        <f t="shared" si="1"/>
        <v>30</v>
      </c>
      <c r="H15" s="367">
        <f t="shared" si="1"/>
        <v>649</v>
      </c>
      <c r="I15" s="245"/>
      <c r="J15" s="89"/>
    </row>
    <row r="16" spans="1:14">
      <c r="I16" s="89"/>
      <c r="J16" s="89"/>
    </row>
    <row r="17" spans="1:10">
      <c r="I17" s="89"/>
      <c r="J17" s="89"/>
    </row>
    <row r="18" spans="1:10">
      <c r="A18" s="1" t="s">
        <v>152</v>
      </c>
      <c r="B18" s="132"/>
      <c r="C18" s="132"/>
      <c r="D18" s="132"/>
      <c r="E18" s="132"/>
      <c r="F18" s="132"/>
      <c r="G18" s="252">
        <f>ROUND(C10*90%,0)</f>
        <v>18000</v>
      </c>
      <c r="H18" s="233" t="s">
        <v>101</v>
      </c>
    </row>
    <row r="19" spans="1:10">
      <c r="A19" s="1"/>
      <c r="B19" s="132"/>
      <c r="C19" s="132"/>
      <c r="D19" s="132"/>
      <c r="E19" s="132"/>
      <c r="F19" s="132"/>
      <c r="G19" s="252"/>
      <c r="H19" s="233"/>
    </row>
    <row r="20" spans="1:10">
      <c r="A20" s="1" t="s">
        <v>153</v>
      </c>
      <c r="D20" s="10"/>
      <c r="E20" s="10"/>
      <c r="F20" s="10"/>
      <c r="G20" s="368">
        <f>ROUND(C10*10%,0)</f>
        <v>2000</v>
      </c>
      <c r="H20" s="233"/>
    </row>
    <row r="21" spans="1:10">
      <c r="A21" s="1"/>
      <c r="B21" s="132"/>
      <c r="C21" s="131"/>
      <c r="D21" s="10"/>
      <c r="E21" s="10"/>
      <c r="F21" s="10" t="s">
        <v>40</v>
      </c>
      <c r="G21" s="10">
        <f>G18+G20</f>
        <v>20000</v>
      </c>
      <c r="H21" s="233"/>
    </row>
    <row r="22" spans="1:10">
      <c r="A22" s="1"/>
      <c r="B22" s="132"/>
      <c r="C22" s="131"/>
      <c r="D22" s="10"/>
      <c r="E22" s="10"/>
      <c r="F22" s="369" t="s">
        <v>105</v>
      </c>
      <c r="G22" s="370" t="str">
        <f>IF(G21&lt;&gt;C10,"eroare","ok")</f>
        <v>ok</v>
      </c>
      <c r="H22" s="233"/>
    </row>
    <row r="23" spans="1:10">
      <c r="A23" s="1"/>
      <c r="B23" s="132"/>
      <c r="C23" s="131"/>
      <c r="D23" s="10"/>
      <c r="E23" s="10"/>
      <c r="F23" s="10"/>
      <c r="G23" s="10"/>
      <c r="H23" s="233"/>
    </row>
    <row r="24" spans="1:10" ht="15.75">
      <c r="A24" s="297" t="s">
        <v>106</v>
      </c>
      <c r="B24" s="132"/>
      <c r="C24" s="132"/>
      <c r="D24" s="132"/>
      <c r="E24" s="371"/>
      <c r="F24" s="10"/>
      <c r="G24" s="10"/>
      <c r="H24" s="233"/>
    </row>
    <row r="25" spans="1:10" ht="16.5" thickBot="1">
      <c r="A25" s="297"/>
      <c r="B25" s="132"/>
      <c r="C25" s="132"/>
      <c r="D25" s="136"/>
      <c r="E25" s="372"/>
      <c r="F25" s="10"/>
      <c r="G25" s="10"/>
      <c r="H25" s="233"/>
    </row>
    <row r="26" spans="1:10" ht="16.5" thickBot="1">
      <c r="A26" s="297"/>
      <c r="B26" s="373" t="s">
        <v>108</v>
      </c>
      <c r="C26" s="374" t="s">
        <v>131</v>
      </c>
      <c r="D26" s="375" t="s">
        <v>154</v>
      </c>
      <c r="E26" s="376" t="s">
        <v>40</v>
      </c>
      <c r="F26" s="377" t="s">
        <v>105</v>
      </c>
      <c r="G26" s="10"/>
      <c r="H26" s="233"/>
    </row>
    <row r="27" spans="1:10" ht="15.75">
      <c r="A27" s="297"/>
      <c r="B27" s="378" t="s">
        <v>112</v>
      </c>
      <c r="C27" s="379">
        <f>G18</f>
        <v>18000</v>
      </c>
      <c r="D27" s="380">
        <f>G20</f>
        <v>2000</v>
      </c>
      <c r="E27" s="381">
        <f>C27+D27</f>
        <v>20000</v>
      </c>
      <c r="F27" s="377">
        <f>E27-C10</f>
        <v>0</v>
      </c>
      <c r="G27" s="10"/>
      <c r="H27" s="233"/>
    </row>
    <row r="28" spans="1:10" ht="16.5" thickBot="1">
      <c r="A28" s="297"/>
      <c r="B28" s="382" t="s">
        <v>113</v>
      </c>
      <c r="C28" s="383">
        <f>ROUND(C27/F15,4)</f>
        <v>29.0792</v>
      </c>
      <c r="D28" s="384">
        <f>ROUND(D27/G15,4)</f>
        <v>66.666700000000006</v>
      </c>
      <c r="E28" s="385"/>
      <c r="F28" s="10"/>
      <c r="G28" s="10"/>
      <c r="H28" s="233"/>
    </row>
    <row r="29" spans="1:10" ht="15.75">
      <c r="A29" s="297"/>
      <c r="B29" s="132"/>
      <c r="C29" s="132"/>
      <c r="D29" s="136"/>
      <c r="E29" s="372"/>
      <c r="F29" s="10"/>
      <c r="G29" s="10"/>
      <c r="H29" s="233"/>
    </row>
    <row r="30" spans="1:10">
      <c r="A30" s="250"/>
      <c r="B30" s="250"/>
      <c r="C30" s="131"/>
      <c r="D30" s="10"/>
      <c r="E30" s="10"/>
      <c r="F30" s="10"/>
      <c r="G30" s="10"/>
      <c r="H30" s="233"/>
    </row>
    <row r="31" spans="1:10">
      <c r="A31" s="250"/>
      <c r="B31" s="250"/>
      <c r="C31" s="131"/>
      <c r="D31" s="10"/>
      <c r="E31" s="10"/>
      <c r="F31" s="10"/>
      <c r="G31" s="10"/>
      <c r="H31" s="233"/>
    </row>
    <row r="32" spans="1:10">
      <c r="A32" s="250"/>
      <c r="B32" s="250"/>
      <c r="C32" s="131"/>
      <c r="D32" s="10"/>
      <c r="E32" s="10"/>
      <c r="F32" s="10"/>
      <c r="G32" s="10"/>
      <c r="H32" s="233"/>
    </row>
    <row r="33" spans="1:10">
      <c r="A33" s="10" t="s">
        <v>187</v>
      </c>
      <c r="B33" s="386"/>
      <c r="C33" s="132"/>
      <c r="D33" s="132"/>
      <c r="E33" s="132"/>
      <c r="F33" s="132"/>
      <c r="G33" s="132"/>
      <c r="H33" s="233"/>
    </row>
    <row r="34" spans="1:10" ht="15.75" thickBot="1">
      <c r="A34" s="132"/>
      <c r="B34" s="132"/>
      <c r="C34" s="132"/>
      <c r="D34" s="136"/>
      <c r="E34" s="136"/>
      <c r="F34" s="136"/>
      <c r="G34" s="136"/>
      <c r="H34" s="233"/>
      <c r="I34" s="89"/>
    </row>
    <row r="35" spans="1:10" ht="32.25" thickBot="1">
      <c r="A35" s="387" t="s">
        <v>6</v>
      </c>
      <c r="B35" s="388" t="s">
        <v>77</v>
      </c>
      <c r="C35" s="389" t="s">
        <v>114</v>
      </c>
      <c r="D35" s="390" t="s">
        <v>155</v>
      </c>
      <c r="E35" s="391" t="s">
        <v>188</v>
      </c>
      <c r="F35" s="392"/>
      <c r="G35" s="393"/>
      <c r="H35" s="393"/>
      <c r="I35" s="89"/>
    </row>
    <row r="36" spans="1:10">
      <c r="A36" s="394">
        <v>1</v>
      </c>
      <c r="B36" s="212" t="s">
        <v>15</v>
      </c>
      <c r="C36" s="395">
        <f>ROUND(C$28*F13,0)</f>
        <v>10265</v>
      </c>
      <c r="D36" s="395">
        <f>ROUND(D$28*G13,0)</f>
        <v>2000</v>
      </c>
      <c r="E36" s="395">
        <f>SUM(C36:D36)</f>
        <v>12265</v>
      </c>
      <c r="F36" s="10"/>
      <c r="G36" s="10"/>
      <c r="H36" s="233"/>
      <c r="I36" s="203"/>
      <c r="J36" s="271"/>
    </row>
    <row r="37" spans="1:10" ht="15.75" thickBot="1">
      <c r="A37" s="344">
        <v>2</v>
      </c>
      <c r="B37" s="173" t="s">
        <v>44</v>
      </c>
      <c r="C37" s="396">
        <f>ROUND(C$28*F14,0)</f>
        <v>7735</v>
      </c>
      <c r="D37" s="396">
        <f>ROUND(D$28*G14,0)</f>
        <v>0</v>
      </c>
      <c r="E37" s="397">
        <f>SUM(C37:D37)</f>
        <v>7735</v>
      </c>
      <c r="F37" s="10"/>
      <c r="G37" s="10"/>
      <c r="H37" s="233"/>
      <c r="I37" s="203"/>
      <c r="J37" s="271"/>
    </row>
    <row r="38" spans="1:10" ht="15.75" thickBot="1">
      <c r="A38" s="260"/>
      <c r="B38" s="261" t="s">
        <v>82</v>
      </c>
      <c r="C38" s="398">
        <f>SUM(C36:C37)</f>
        <v>18000</v>
      </c>
      <c r="D38" s="399">
        <f t="shared" ref="D38:E38" si="2">SUM(D36:D37)</f>
        <v>2000</v>
      </c>
      <c r="E38" s="400">
        <f t="shared" si="2"/>
        <v>20000</v>
      </c>
      <c r="F38" s="10"/>
      <c r="G38" s="10"/>
      <c r="H38" s="10"/>
      <c r="I38" s="203"/>
    </row>
    <row r="39" spans="1:10">
      <c r="A39" s="250"/>
      <c r="B39" s="250"/>
      <c r="C39" s="10"/>
      <c r="D39" s="10"/>
      <c r="E39" s="10"/>
      <c r="F39" s="10"/>
      <c r="G39" s="10"/>
      <c r="H39" s="10"/>
      <c r="I39" s="89"/>
    </row>
    <row r="40" spans="1:10">
      <c r="A40" s="401"/>
      <c r="D40" s="402" t="s">
        <v>105</v>
      </c>
      <c r="E40" s="403" t="str">
        <f>IF(E38&lt;&gt;C10,"eroare","ok")</f>
        <v>ok</v>
      </c>
      <c r="F40" s="89"/>
      <c r="G40" s="89"/>
    </row>
    <row r="41" spans="1:10">
      <c r="A41" s="401"/>
      <c r="D41" s="203"/>
      <c r="E41" s="203"/>
      <c r="F41" s="203"/>
    </row>
    <row r="42" spans="1:10">
      <c r="A42" s="10" t="s">
        <v>181</v>
      </c>
      <c r="E42" s="89"/>
      <c r="F42" s="203"/>
      <c r="G42" s="203"/>
      <c r="H42" s="203"/>
      <c r="I42" s="89"/>
    </row>
    <row r="43" spans="1:10" ht="15.75" thickBot="1">
      <c r="D43" s="89"/>
      <c r="E43" s="89"/>
      <c r="F43" s="89"/>
      <c r="G43" s="89"/>
      <c r="H43" s="89"/>
      <c r="I43" s="89"/>
    </row>
    <row r="44" spans="1:10" ht="32.25" thickBot="1">
      <c r="A44" s="387" t="s">
        <v>6</v>
      </c>
      <c r="B44" s="388" t="s">
        <v>77</v>
      </c>
      <c r="C44" s="441" t="s">
        <v>200</v>
      </c>
      <c r="D44" s="226"/>
      <c r="E44" s="226"/>
      <c r="F44" s="226"/>
      <c r="G44" s="227"/>
      <c r="H44" s="265"/>
      <c r="I44" s="89"/>
    </row>
    <row r="45" spans="1:10">
      <c r="A45" s="459">
        <v>1</v>
      </c>
      <c r="B45" s="212" t="s">
        <v>15</v>
      </c>
      <c r="C45" s="404">
        <f>E36</f>
        <v>12265</v>
      </c>
      <c r="D45" s="203"/>
      <c r="E45" s="108"/>
      <c r="F45" s="89"/>
      <c r="G45" s="203"/>
      <c r="H45" s="203"/>
      <c r="I45" s="89"/>
    </row>
    <row r="46" spans="1:10" ht="15.75" thickBot="1">
      <c r="A46" s="460">
        <v>2</v>
      </c>
      <c r="B46" s="173" t="s">
        <v>44</v>
      </c>
      <c r="C46" s="405">
        <f>E37</f>
        <v>7735</v>
      </c>
      <c r="D46" s="203"/>
      <c r="E46" s="108"/>
      <c r="F46" s="89"/>
      <c r="G46" s="203"/>
      <c r="H46" s="203"/>
      <c r="I46" s="89"/>
    </row>
    <row r="47" spans="1:10" ht="15.75" thickBot="1">
      <c r="A47" s="260"/>
      <c r="B47" s="261" t="s">
        <v>82</v>
      </c>
      <c r="C47" s="87">
        <f>SUM(C45:C46)</f>
        <v>20000</v>
      </c>
      <c r="D47" s="108"/>
      <c r="E47" s="108"/>
      <c r="F47" s="108"/>
      <c r="G47" s="108"/>
      <c r="H47" s="108"/>
      <c r="I47" s="89"/>
    </row>
    <row r="48" spans="1:10">
      <c r="D48" s="89"/>
      <c r="E48" s="89"/>
      <c r="F48" s="89"/>
      <c r="G48" s="89"/>
      <c r="H48" s="89"/>
      <c r="I48" s="89"/>
    </row>
    <row r="49" spans="1:9">
      <c r="D49" s="89"/>
      <c r="E49" s="89"/>
      <c r="F49" s="89"/>
      <c r="G49" s="89"/>
      <c r="H49" s="89"/>
      <c r="I49" s="89"/>
    </row>
    <row r="50" spans="1:9">
      <c r="A50" s="406" t="s">
        <v>49</v>
      </c>
      <c r="C50" s="1" t="s">
        <v>198</v>
      </c>
      <c r="D50" s="89"/>
      <c r="E50" s="89"/>
    </row>
    <row r="51" spans="1:9">
      <c r="A51" s="406" t="s">
        <v>146</v>
      </c>
    </row>
    <row r="52" spans="1:9">
      <c r="A52" s="401"/>
      <c r="B52" s="38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19" workbookViewId="0">
      <selection activeCell="A2" sqref="A2:B2"/>
    </sheetView>
  </sheetViews>
  <sheetFormatPr defaultRowHeight="15.75"/>
  <cols>
    <col min="1" max="1" width="9.140625" style="325"/>
    <col min="2" max="2" width="15.85546875" style="325" customWidth="1"/>
    <col min="3" max="3" width="17.42578125" style="325" customWidth="1"/>
    <col min="4" max="4" width="16" style="325" customWidth="1"/>
    <col min="5" max="5" width="15" style="325" customWidth="1"/>
    <col min="6" max="6" width="18.5703125" style="325" customWidth="1"/>
    <col min="7" max="7" width="16.5703125" style="325" customWidth="1"/>
    <col min="8" max="8" width="12.42578125" style="325" customWidth="1"/>
    <col min="9" max="16384" width="9.140625" style="325"/>
  </cols>
  <sheetData>
    <row r="1" spans="1:13">
      <c r="A1" s="5" t="s">
        <v>0</v>
      </c>
      <c r="B1" s="5"/>
      <c r="C1" s="5"/>
      <c r="D1" s="5"/>
      <c r="E1" s="5"/>
      <c r="F1" s="5"/>
      <c r="G1" s="407"/>
      <c r="H1" s="407"/>
      <c r="I1" s="407"/>
      <c r="J1" s="407"/>
      <c r="K1" s="407"/>
      <c r="L1" s="146"/>
      <c r="M1" s="146"/>
    </row>
    <row r="2" spans="1:13">
      <c r="A2" s="498" t="s">
        <v>199</v>
      </c>
      <c r="B2" s="499"/>
      <c r="C2" s="5"/>
      <c r="D2" s="5"/>
      <c r="E2" s="5"/>
      <c r="F2" s="5"/>
      <c r="G2" s="407"/>
      <c r="H2" s="407"/>
      <c r="I2" s="407"/>
      <c r="J2" s="407"/>
      <c r="K2" s="407"/>
      <c r="L2" s="146"/>
      <c r="M2" s="146"/>
    </row>
    <row r="3" spans="1:13">
      <c r="A3" s="4" t="s">
        <v>51</v>
      </c>
      <c r="B3" s="4"/>
      <c r="C3" s="5"/>
      <c r="D3" s="4" t="s">
        <v>1</v>
      </c>
      <c r="E3" s="5"/>
      <c r="F3" s="147"/>
      <c r="G3" s="4" t="s">
        <v>86</v>
      </c>
      <c r="H3" s="5"/>
      <c r="K3" s="146"/>
      <c r="L3" s="146"/>
      <c r="M3" s="146"/>
    </row>
    <row r="4" spans="1:13">
      <c r="A4" s="1" t="s">
        <v>133</v>
      </c>
      <c r="B4" s="1"/>
      <c r="C4" s="146"/>
      <c r="D4" s="1" t="s">
        <v>134</v>
      </c>
      <c r="E4" s="132"/>
      <c r="G4" s="1" t="s">
        <v>135</v>
      </c>
      <c r="H4" s="132"/>
      <c r="K4" s="146"/>
      <c r="L4" s="146"/>
      <c r="M4" s="146"/>
    </row>
    <row r="5" spans="1:13">
      <c r="A5" s="1"/>
      <c r="B5" s="1"/>
      <c r="C5" s="132"/>
      <c r="D5" s="132"/>
      <c r="E5" s="132"/>
      <c r="F5" s="132"/>
      <c r="G5" s="146"/>
      <c r="H5" s="146"/>
      <c r="I5" s="146"/>
      <c r="J5" s="146"/>
      <c r="K5" s="146"/>
      <c r="L5" s="146"/>
      <c r="M5" s="146"/>
    </row>
    <row r="6" spans="1:13">
      <c r="A6" s="1"/>
      <c r="B6" s="1"/>
      <c r="C6" s="132"/>
      <c r="D6" s="132"/>
      <c r="E6" s="132"/>
      <c r="F6" s="132"/>
      <c r="G6" s="146"/>
      <c r="H6" s="146"/>
      <c r="I6" s="146"/>
      <c r="J6" s="146"/>
      <c r="K6" s="146"/>
      <c r="L6" s="146"/>
      <c r="M6" s="146"/>
    </row>
    <row r="7" spans="1:13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</row>
    <row r="8" spans="1:13">
      <c r="A8" s="146"/>
      <c r="B8" s="146"/>
      <c r="C8" s="10" t="s">
        <v>191</v>
      </c>
      <c r="D8" s="10"/>
      <c r="E8" s="10"/>
      <c r="F8" s="65"/>
      <c r="G8" s="65"/>
      <c r="H8" s="150"/>
      <c r="I8" s="146"/>
      <c r="J8" s="146"/>
      <c r="K8" s="146"/>
      <c r="L8" s="146"/>
      <c r="M8" s="146"/>
    </row>
    <row r="9" spans="1:13">
      <c r="A9" s="10"/>
      <c r="B9" s="146"/>
      <c r="C9" s="58"/>
      <c r="D9" s="1" t="s">
        <v>156</v>
      </c>
      <c r="E9" s="148"/>
      <c r="F9" s="149"/>
      <c r="G9" s="149"/>
      <c r="H9" s="150"/>
      <c r="I9" s="146"/>
      <c r="J9" s="146"/>
      <c r="K9" s="146"/>
      <c r="L9" s="146"/>
      <c r="M9" s="146"/>
    </row>
    <row r="10" spans="1:13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</row>
    <row r="11" spans="1:13">
      <c r="B11" s="59"/>
      <c r="D11" s="347"/>
      <c r="E11" s="347"/>
      <c r="F11" s="347"/>
      <c r="G11" s="347"/>
    </row>
    <row r="12" spans="1:13">
      <c r="D12" s="347"/>
      <c r="E12" s="347"/>
      <c r="F12" s="347"/>
      <c r="G12" s="347"/>
    </row>
    <row r="13" spans="1:13" ht="16.5" thickBot="1">
      <c r="A13" s="58" t="s">
        <v>157</v>
      </c>
      <c r="B13" s="58"/>
      <c r="C13" s="65"/>
      <c r="D13" s="408">
        <v>825</v>
      </c>
      <c r="E13" s="409" t="s">
        <v>89</v>
      </c>
      <c r="F13" s="234"/>
      <c r="G13" s="127"/>
      <c r="H13" s="127"/>
      <c r="I13" s="329"/>
      <c r="J13" s="329"/>
      <c r="K13" s="329"/>
      <c r="L13" s="329"/>
    </row>
    <row r="14" spans="1:13" ht="30">
      <c r="A14" s="410" t="s">
        <v>6</v>
      </c>
      <c r="B14" s="359" t="s">
        <v>77</v>
      </c>
      <c r="C14" s="155" t="s">
        <v>126</v>
      </c>
      <c r="D14" s="155" t="s">
        <v>127</v>
      </c>
      <c r="E14" s="155" t="s">
        <v>128</v>
      </c>
      <c r="F14" s="360" t="s">
        <v>93</v>
      </c>
      <c r="G14" s="360" t="s">
        <v>137</v>
      </c>
      <c r="H14" s="337" t="s">
        <v>97</v>
      </c>
    </row>
    <row r="15" spans="1:13">
      <c r="A15" s="361">
        <v>1</v>
      </c>
      <c r="B15" s="53" t="s">
        <v>158</v>
      </c>
      <c r="C15" s="362">
        <v>16.670000000000002</v>
      </c>
      <c r="D15" s="362">
        <v>17.329999999999998</v>
      </c>
      <c r="E15" s="362">
        <v>35</v>
      </c>
      <c r="F15" s="363">
        <f>SUM(C15:E15)</f>
        <v>69</v>
      </c>
      <c r="G15" s="363">
        <v>0</v>
      </c>
      <c r="H15" s="362">
        <f t="shared" ref="H15" si="0">F15+G15</f>
        <v>69</v>
      </c>
    </row>
    <row r="16" spans="1:13">
      <c r="A16" s="344"/>
      <c r="B16" s="64"/>
      <c r="C16" s="345"/>
      <c r="D16" s="345"/>
      <c r="E16" s="345"/>
      <c r="F16" s="346"/>
      <c r="G16" s="346"/>
      <c r="H16" s="345"/>
    </row>
    <row r="17" spans="1:9">
      <c r="A17" s="344"/>
      <c r="B17" s="64"/>
      <c r="C17" s="345"/>
      <c r="D17" s="345"/>
      <c r="E17" s="345"/>
      <c r="F17" s="346"/>
      <c r="G17" s="346"/>
      <c r="H17" s="345"/>
    </row>
    <row r="18" spans="1:9">
      <c r="A18" s="344"/>
      <c r="B18" s="64"/>
      <c r="C18" s="345"/>
      <c r="D18" s="345"/>
      <c r="E18" s="345"/>
      <c r="F18" s="346"/>
      <c r="G18" s="346"/>
      <c r="H18" s="345"/>
    </row>
    <row r="19" spans="1:9">
      <c r="A19" s="344"/>
      <c r="B19" s="10" t="s">
        <v>190</v>
      </c>
      <c r="C19" s="65"/>
      <c r="D19" s="65"/>
      <c r="E19" s="65"/>
      <c r="F19" s="65"/>
      <c r="G19" s="346"/>
      <c r="H19" s="345"/>
    </row>
    <row r="20" spans="1:9" ht="16.5" thickBot="1">
      <c r="A20" s="344"/>
      <c r="B20" s="64"/>
      <c r="C20" s="345"/>
      <c r="D20" s="345"/>
      <c r="E20" s="345"/>
      <c r="F20" s="346"/>
      <c r="G20" s="346"/>
      <c r="H20" s="345"/>
      <c r="I20" s="347"/>
    </row>
    <row r="21" spans="1:9" ht="32.25" thickBot="1">
      <c r="A21" s="257" t="s">
        <v>6</v>
      </c>
      <c r="B21" s="348" t="s">
        <v>77</v>
      </c>
      <c r="C21" s="264" t="s">
        <v>121</v>
      </c>
      <c r="D21" s="411" t="s">
        <v>186</v>
      </c>
      <c r="E21" s="226"/>
      <c r="F21" s="226"/>
      <c r="G21" s="227"/>
      <c r="H21" s="265"/>
      <c r="I21" s="347"/>
    </row>
    <row r="22" spans="1:9" ht="16.5" thickBot="1">
      <c r="A22" s="351">
        <v>1</v>
      </c>
      <c r="B22" s="412" t="s">
        <v>158</v>
      </c>
      <c r="C22" s="413">
        <f>D13</f>
        <v>825</v>
      </c>
      <c r="D22" s="414">
        <f>C22</f>
        <v>825</v>
      </c>
      <c r="E22" s="270"/>
      <c r="F22" s="266"/>
      <c r="G22" s="266"/>
      <c r="H22" s="203"/>
      <c r="I22" s="415"/>
    </row>
    <row r="23" spans="1:9" ht="16.5" thickBot="1">
      <c r="A23" s="260"/>
      <c r="B23" s="261" t="s">
        <v>82</v>
      </c>
      <c r="C23" s="354">
        <f>SUM(C22:C22)</f>
        <v>825</v>
      </c>
      <c r="D23" s="355">
        <f t="shared" ref="D23" si="1">SUM(D22:D22)</f>
        <v>825</v>
      </c>
      <c r="E23" s="233"/>
      <c r="F23" s="233"/>
      <c r="G23" s="233"/>
      <c r="H23" s="233"/>
      <c r="I23" s="347"/>
    </row>
    <row r="24" spans="1:9">
      <c r="E24" s="347"/>
      <c r="F24" s="347"/>
      <c r="G24" s="347"/>
      <c r="H24" s="347"/>
      <c r="I24" s="347"/>
    </row>
    <row r="25" spans="1:9">
      <c r="F25" s="347"/>
      <c r="G25" s="347"/>
      <c r="H25" s="347"/>
      <c r="I25" s="347"/>
    </row>
    <row r="26" spans="1:9">
      <c r="A26" s="406" t="s">
        <v>49</v>
      </c>
      <c r="B26" s="65"/>
      <c r="C26" s="1"/>
      <c r="F26" s="347"/>
      <c r="G26" s="347"/>
      <c r="H26" s="347"/>
      <c r="I26" s="347"/>
    </row>
    <row r="27" spans="1:9">
      <c r="A27" s="406" t="s">
        <v>146</v>
      </c>
      <c r="B27" s="65"/>
      <c r="C27" s="6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F22" sqref="F22"/>
    </sheetView>
  </sheetViews>
  <sheetFormatPr defaultRowHeight="15"/>
  <cols>
    <col min="1" max="1" width="9.140625" style="65"/>
    <col min="2" max="2" width="23.5703125" style="65" bestFit="1" customWidth="1"/>
    <col min="3" max="3" width="16.140625" style="65" customWidth="1"/>
    <col min="4" max="9" width="10.85546875" style="65" bestFit="1" customWidth="1"/>
    <col min="10" max="10" width="9.140625" style="65"/>
    <col min="11" max="11" width="12.7109375" style="65" customWidth="1"/>
    <col min="12" max="12" width="10" style="65" customWidth="1"/>
    <col min="13" max="13" width="12.85546875" style="65" customWidth="1"/>
    <col min="14" max="16384" width="9.140625" style="65"/>
  </cols>
  <sheetData>
    <row r="1" spans="1:13" ht="15.75">
      <c r="D1" s="66" t="s">
        <v>53</v>
      </c>
    </row>
    <row r="2" spans="1:13" ht="15.75" thickBot="1"/>
    <row r="3" spans="1:13" ht="43.5" thickBot="1">
      <c r="A3" s="67" t="s">
        <v>6</v>
      </c>
      <c r="B3" s="68" t="s">
        <v>24</v>
      </c>
      <c r="C3" s="68"/>
      <c r="D3" s="69" t="s">
        <v>54</v>
      </c>
      <c r="E3" s="69" t="s">
        <v>55</v>
      </c>
      <c r="F3" s="69" t="s">
        <v>56</v>
      </c>
      <c r="G3" s="69" t="s">
        <v>57</v>
      </c>
      <c r="H3" s="69" t="s">
        <v>58</v>
      </c>
      <c r="I3" s="69" t="s">
        <v>59</v>
      </c>
      <c r="J3" s="70" t="s">
        <v>60</v>
      </c>
      <c r="K3" s="71" t="s">
        <v>61</v>
      </c>
      <c r="L3" s="72" t="s">
        <v>62</v>
      </c>
      <c r="M3" s="71" t="s">
        <v>63</v>
      </c>
    </row>
    <row r="4" spans="1:13" ht="15.75">
      <c r="A4" s="73">
        <v>1</v>
      </c>
      <c r="B4" s="74" t="s">
        <v>25</v>
      </c>
      <c r="C4" s="75" t="s">
        <v>64</v>
      </c>
      <c r="D4" s="76" t="s">
        <v>65</v>
      </c>
      <c r="E4" s="76" t="s">
        <v>65</v>
      </c>
      <c r="F4" s="76" t="s">
        <v>65</v>
      </c>
      <c r="G4" s="76" t="s">
        <v>65</v>
      </c>
      <c r="H4" s="76" t="s">
        <v>66</v>
      </c>
      <c r="I4" s="76" t="s">
        <v>67</v>
      </c>
      <c r="J4" s="77"/>
      <c r="K4" s="78"/>
      <c r="L4" s="79"/>
      <c r="M4" s="80"/>
    </row>
    <row r="5" spans="1:13" ht="16.5" thickBot="1">
      <c r="A5" s="81"/>
      <c r="B5" s="82"/>
      <c r="C5" s="64" t="s">
        <v>68</v>
      </c>
      <c r="D5" s="83">
        <v>3.5</v>
      </c>
      <c r="E5" s="83">
        <v>3.5</v>
      </c>
      <c r="F5" s="83">
        <v>3.5</v>
      </c>
      <c r="G5" s="83">
        <v>3.5</v>
      </c>
      <c r="H5" s="83">
        <v>3.5</v>
      </c>
      <c r="I5" s="83">
        <v>1</v>
      </c>
      <c r="J5" s="84">
        <f>SUM(D5:I5)</f>
        <v>18.5</v>
      </c>
      <c r="K5" s="85">
        <f>J5*3*4</f>
        <v>222</v>
      </c>
      <c r="L5" s="86">
        <v>60</v>
      </c>
      <c r="M5" s="87">
        <f>K5*L5</f>
        <v>13320</v>
      </c>
    </row>
    <row r="6" spans="1:13" ht="15.75">
      <c r="A6" s="73">
        <v>2</v>
      </c>
      <c r="B6" s="74" t="s">
        <v>9</v>
      </c>
      <c r="C6" s="75" t="s">
        <v>64</v>
      </c>
      <c r="D6" s="76" t="s">
        <v>69</v>
      </c>
      <c r="E6" s="76" t="s">
        <v>69</v>
      </c>
      <c r="F6" s="76" t="s">
        <v>69</v>
      </c>
      <c r="G6" s="76" t="s">
        <v>69</v>
      </c>
      <c r="H6" s="76" t="s">
        <v>69</v>
      </c>
      <c r="I6" s="76" t="s">
        <v>70</v>
      </c>
      <c r="J6" s="77"/>
      <c r="K6" s="88"/>
      <c r="L6" s="89"/>
      <c r="M6" s="90"/>
    </row>
    <row r="7" spans="1:13" ht="16.5" thickBot="1">
      <c r="A7" s="81"/>
      <c r="B7" s="82"/>
      <c r="C7" s="64" t="s">
        <v>68</v>
      </c>
      <c r="D7" s="83">
        <v>2</v>
      </c>
      <c r="E7" s="83">
        <v>2</v>
      </c>
      <c r="F7" s="83">
        <v>2</v>
      </c>
      <c r="G7" s="83">
        <v>2</v>
      </c>
      <c r="H7" s="83">
        <v>2</v>
      </c>
      <c r="I7" s="83">
        <v>2.5</v>
      </c>
      <c r="J7" s="84">
        <f>SUM(D7:I7)</f>
        <v>12.5</v>
      </c>
      <c r="K7" s="85">
        <f>J7*3*4</f>
        <v>150</v>
      </c>
      <c r="L7" s="89">
        <v>60</v>
      </c>
      <c r="M7" s="87">
        <f>K7*L7</f>
        <v>9000</v>
      </c>
    </row>
    <row r="8" spans="1:13" ht="15.75">
      <c r="A8" s="73">
        <v>3</v>
      </c>
      <c r="B8" s="74" t="s">
        <v>26</v>
      </c>
      <c r="C8" s="75" t="s">
        <v>64</v>
      </c>
      <c r="D8" s="76" t="s">
        <v>71</v>
      </c>
      <c r="E8" s="76" t="s">
        <v>71</v>
      </c>
      <c r="F8" s="76" t="s">
        <v>71</v>
      </c>
      <c r="G8" s="76" t="s">
        <v>71</v>
      </c>
      <c r="H8" s="76" t="s">
        <v>71</v>
      </c>
      <c r="I8" s="76"/>
      <c r="J8" s="77"/>
      <c r="K8" s="88"/>
      <c r="L8" s="79"/>
      <c r="M8" s="80"/>
    </row>
    <row r="9" spans="1:13" ht="16.5" thickBot="1">
      <c r="A9" s="81"/>
      <c r="B9" s="82"/>
      <c r="C9" s="64" t="s">
        <v>68</v>
      </c>
      <c r="D9" s="83">
        <v>3.5</v>
      </c>
      <c r="E9" s="83">
        <v>3.5</v>
      </c>
      <c r="F9" s="83">
        <v>3.5</v>
      </c>
      <c r="G9" s="83">
        <v>3.5</v>
      </c>
      <c r="H9" s="83">
        <v>3.5</v>
      </c>
      <c r="I9" s="83"/>
      <c r="J9" s="84">
        <f>SUM(D9:I9)</f>
        <v>17.5</v>
      </c>
      <c r="K9" s="85">
        <f>J9*3*4</f>
        <v>210</v>
      </c>
      <c r="L9" s="86">
        <v>60</v>
      </c>
      <c r="M9" s="87">
        <f>K9*L9</f>
        <v>12600</v>
      </c>
    </row>
    <row r="10" spans="1:13" ht="15.75">
      <c r="A10" s="73">
        <v>4</v>
      </c>
      <c r="B10" s="91" t="s">
        <v>27</v>
      </c>
      <c r="C10" s="75" t="s">
        <v>64</v>
      </c>
      <c r="D10" s="92" t="s">
        <v>72</v>
      </c>
      <c r="E10" s="92" t="s">
        <v>72</v>
      </c>
      <c r="F10" s="92" t="s">
        <v>72</v>
      </c>
      <c r="G10" s="92" t="s">
        <v>72</v>
      </c>
      <c r="H10" s="92" t="s">
        <v>72</v>
      </c>
      <c r="I10" s="92"/>
      <c r="J10" s="93"/>
      <c r="K10" s="88"/>
      <c r="L10" s="79"/>
      <c r="M10" s="80"/>
    </row>
    <row r="11" spans="1:13" ht="16.5" thickBot="1">
      <c r="A11" s="81"/>
      <c r="B11" s="64"/>
      <c r="C11" s="64" t="s">
        <v>68</v>
      </c>
      <c r="D11" s="83">
        <v>2</v>
      </c>
      <c r="E11" s="83">
        <v>2</v>
      </c>
      <c r="F11" s="83">
        <v>2</v>
      </c>
      <c r="G11" s="83">
        <v>2</v>
      </c>
      <c r="H11" s="83">
        <v>2</v>
      </c>
      <c r="I11" s="83"/>
      <c r="J11" s="84">
        <f>SUM(D11:H11)</f>
        <v>10</v>
      </c>
      <c r="K11" s="94">
        <f>J11*3*4</f>
        <v>120</v>
      </c>
      <c r="L11" s="89">
        <v>60</v>
      </c>
      <c r="M11" s="95">
        <f>K11*L11</f>
        <v>7200</v>
      </c>
    </row>
    <row r="12" spans="1:13" ht="15.75">
      <c r="A12" s="73">
        <v>5</v>
      </c>
      <c r="B12" s="96" t="s">
        <v>21</v>
      </c>
      <c r="C12" s="91" t="s">
        <v>64</v>
      </c>
      <c r="D12" s="76" t="s">
        <v>78</v>
      </c>
      <c r="E12" s="76" t="s">
        <v>78</v>
      </c>
      <c r="F12" s="76" t="s">
        <v>78</v>
      </c>
      <c r="G12" s="76" t="s">
        <v>78</v>
      </c>
      <c r="H12" s="76" t="s">
        <v>78</v>
      </c>
      <c r="I12" s="76"/>
      <c r="J12" s="116"/>
      <c r="K12" s="117"/>
      <c r="L12" s="117"/>
      <c r="M12" s="118"/>
    </row>
    <row r="13" spans="1:13" ht="15.75">
      <c r="A13" s="81"/>
      <c r="B13" s="100"/>
      <c r="C13" s="64"/>
      <c r="D13" s="97" t="s">
        <v>79</v>
      </c>
      <c r="E13" s="97" t="s">
        <v>79</v>
      </c>
      <c r="F13" s="97" t="s">
        <v>79</v>
      </c>
      <c r="G13" s="97" t="s">
        <v>79</v>
      </c>
      <c r="H13" s="97" t="s">
        <v>79</v>
      </c>
      <c r="I13" s="97"/>
      <c r="J13" s="98"/>
      <c r="K13" s="99"/>
      <c r="L13" s="99"/>
      <c r="M13" s="119"/>
    </row>
    <row r="14" spans="1:13" ht="15.75">
      <c r="A14" s="81"/>
      <c r="B14" s="100"/>
      <c r="C14" s="64"/>
      <c r="D14" s="97"/>
      <c r="E14" s="97" t="s">
        <v>73</v>
      </c>
      <c r="F14" s="97"/>
      <c r="G14" s="97" t="s">
        <v>80</v>
      </c>
      <c r="H14" s="97"/>
      <c r="I14" s="97"/>
      <c r="J14" s="98"/>
      <c r="K14" s="99"/>
      <c r="L14" s="99"/>
      <c r="M14" s="119"/>
    </row>
    <row r="15" spans="1:13" ht="15.75">
      <c r="A15" s="81"/>
      <c r="B15" s="100"/>
      <c r="C15" s="64"/>
      <c r="D15" s="97"/>
      <c r="E15" s="97" t="s">
        <v>81</v>
      </c>
      <c r="F15" s="97"/>
      <c r="G15" s="97" t="s">
        <v>81</v>
      </c>
      <c r="H15" s="97"/>
      <c r="I15" s="97"/>
      <c r="J15" s="98"/>
      <c r="K15" s="99"/>
      <c r="L15" s="99"/>
      <c r="M15" s="119"/>
    </row>
    <row r="16" spans="1:13" ht="16.5" thickBot="1">
      <c r="A16" s="101"/>
      <c r="B16" s="102"/>
      <c r="C16" s="103" t="s">
        <v>68</v>
      </c>
      <c r="D16" s="104">
        <v>2</v>
      </c>
      <c r="E16" s="104">
        <v>3.5</v>
      </c>
      <c r="F16" s="104">
        <v>2</v>
      </c>
      <c r="G16" s="104">
        <v>3.5</v>
      </c>
      <c r="H16" s="104">
        <v>2</v>
      </c>
      <c r="I16" s="104"/>
      <c r="J16" s="120">
        <f>SUM(D16:H16)</f>
        <v>13</v>
      </c>
      <c r="K16" s="121">
        <f>J16*3*4</f>
        <v>156</v>
      </c>
      <c r="L16" s="122">
        <v>60</v>
      </c>
      <c r="M16" s="123">
        <f>K16*L16</f>
        <v>9360</v>
      </c>
    </row>
    <row r="17" spans="1:13" ht="15.75">
      <c r="B17" s="89"/>
      <c r="C17" s="64"/>
      <c r="D17" s="105"/>
      <c r="E17" s="105"/>
      <c r="F17" s="105"/>
      <c r="G17" s="105"/>
      <c r="H17" s="105"/>
      <c r="I17" s="105"/>
      <c r="J17" s="106"/>
      <c r="K17" s="107"/>
      <c r="L17" s="89"/>
      <c r="M17" s="108"/>
    </row>
    <row r="18" spans="1:13" ht="15.75">
      <c r="A18" s="109" t="s">
        <v>74</v>
      </c>
      <c r="B18" s="110"/>
      <c r="C18" s="110"/>
      <c r="D18" s="110"/>
      <c r="E18" s="110"/>
      <c r="F18" s="110"/>
      <c r="G18" s="110"/>
      <c r="H18" s="110"/>
      <c r="I18" s="110"/>
      <c r="J18" s="110"/>
    </row>
    <row r="19" spans="1:13" ht="15.75">
      <c r="A19" s="111" t="s">
        <v>75</v>
      </c>
      <c r="B19" s="110"/>
      <c r="C19" s="110"/>
      <c r="D19" s="110"/>
      <c r="E19" s="110"/>
      <c r="F19" s="110"/>
      <c r="G19" s="110"/>
      <c r="H19" s="110"/>
      <c r="I19" s="110"/>
      <c r="J19" s="110"/>
    </row>
    <row r="20" spans="1:13" ht="15.75">
      <c r="A20" s="110" t="s">
        <v>76</v>
      </c>
      <c r="B20" s="110"/>
      <c r="C20" s="110"/>
      <c r="D20" s="110"/>
      <c r="E20" s="110"/>
      <c r="F20" s="110"/>
      <c r="G20" s="110"/>
      <c r="H20" s="110"/>
      <c r="I20" s="110"/>
      <c r="J20" s="110"/>
    </row>
    <row r="22" spans="1:13" ht="28.5">
      <c r="A22" s="112" t="s">
        <v>6</v>
      </c>
      <c r="B22" s="112" t="s">
        <v>77</v>
      </c>
      <c r="C22" s="113" t="s">
        <v>63</v>
      </c>
    </row>
    <row r="23" spans="1:13">
      <c r="A23" s="114">
        <v>1</v>
      </c>
      <c r="B23" s="115" t="s">
        <v>25</v>
      </c>
      <c r="C23" s="62">
        <v>13320</v>
      </c>
    </row>
    <row r="24" spans="1:13">
      <c r="A24" s="114">
        <v>2</v>
      </c>
      <c r="B24" s="115" t="s">
        <v>9</v>
      </c>
      <c r="C24" s="62">
        <v>9000</v>
      </c>
    </row>
    <row r="25" spans="1:13">
      <c r="A25" s="114">
        <v>3</v>
      </c>
      <c r="B25" s="115" t="s">
        <v>26</v>
      </c>
      <c r="C25" s="62">
        <v>12600</v>
      </c>
    </row>
    <row r="26" spans="1:13">
      <c r="A26" s="114">
        <v>4</v>
      </c>
      <c r="B26" s="115" t="s">
        <v>27</v>
      </c>
      <c r="C26" s="124">
        <v>7200</v>
      </c>
    </row>
    <row r="27" spans="1:13">
      <c r="A27" s="114">
        <v>5</v>
      </c>
      <c r="B27" s="115" t="s">
        <v>44</v>
      </c>
      <c r="C27" s="124">
        <v>9360</v>
      </c>
    </row>
    <row r="29" spans="1:13">
      <c r="C29" s="271">
        <f>SUM(C23:C28)</f>
        <v>51480</v>
      </c>
    </row>
  </sheetData>
  <pageMargins left="0.19685039370078741" right="0" top="0.74803149606299213" bottom="0.19685039370078741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contract= atribuire febr 2021</vt:lpstr>
      <vt:lpstr>CA </vt:lpstr>
      <vt:lpstr>laborator</vt:lpstr>
      <vt:lpstr>citologie</vt:lpstr>
      <vt:lpstr>ecografii</vt:lpstr>
      <vt:lpstr>CT si RMN</vt:lpstr>
      <vt:lpstr>radiologie</vt:lpstr>
      <vt:lpstr>radiologie dentara</vt:lpstr>
      <vt:lpstr>suma max eco</vt:lpstr>
      <vt:lpstr>'contract= atribuire febr 2021'!Print_Titles</vt:lpstr>
      <vt:lpstr>ecografii!Print_Titles</vt:lpstr>
      <vt:lpstr>laborator!Print_Titles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adri</cp:lastModifiedBy>
  <cp:lastPrinted>2021-01-28T14:24:55Z</cp:lastPrinted>
  <dcterms:created xsi:type="dcterms:W3CDTF">2020-02-13T06:39:04Z</dcterms:created>
  <dcterms:modified xsi:type="dcterms:W3CDTF">2021-02-18T10:37:41Z</dcterms:modified>
</cp:coreProperties>
</file>