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 valoare iulie 2021" sheetId="1" r:id="rId1"/>
    <sheet name="CA" sheetId="6" r:id="rId2"/>
    <sheet name="iulie laborator" sheetId="10" r:id="rId3"/>
    <sheet name="iulie citologie" sheetId="9" r:id="rId4"/>
    <sheet name="iulie eco" sheetId="8" r:id="rId5"/>
    <sheet name="iulie CT si RMN" sheetId="12" r:id="rId6"/>
    <sheet name="iulie radiolog" sheetId="11" r:id="rId7"/>
    <sheet name="iulie rad dentara" sheetId="7" r:id="rId8"/>
  </sheets>
  <definedNames>
    <definedName name="_xlnm.Print_Titles" localSheetId="0">'contract= valoare iulie 2021'!$7:$8</definedName>
    <definedName name="_xlnm.Print_Titles" localSheetId="4">'iulie eco'!$7:$8</definedName>
    <definedName name="_xlnm.Print_Titles" localSheetId="2">'iulie laborator'!$7:$8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6" l="1"/>
  <c r="C66" i="1" l="1"/>
  <c r="J71" i="1" l="1"/>
  <c r="J72" i="1"/>
  <c r="J73" i="1"/>
  <c r="J70" i="1"/>
  <c r="D93" i="1"/>
  <c r="E93" i="1"/>
  <c r="F93" i="1"/>
  <c r="G93" i="1"/>
  <c r="H93" i="1"/>
  <c r="I93" i="1"/>
  <c r="J93" i="1"/>
  <c r="I70" i="1"/>
  <c r="D88" i="1"/>
  <c r="E88" i="1"/>
  <c r="F88" i="1"/>
  <c r="G88" i="1"/>
  <c r="H88" i="1"/>
  <c r="I88" i="1"/>
  <c r="J85" i="1"/>
  <c r="J84" i="1"/>
  <c r="J83" i="1"/>
  <c r="J82" i="1"/>
  <c r="J89" i="1"/>
  <c r="J90" i="1"/>
  <c r="J91" i="1"/>
  <c r="J92" i="1"/>
  <c r="J88" i="1"/>
  <c r="I89" i="1"/>
  <c r="I90" i="1"/>
  <c r="I91" i="1"/>
  <c r="I92" i="1" s="1"/>
  <c r="I85" i="1"/>
  <c r="I82" i="1"/>
  <c r="I83" i="1"/>
  <c r="I84" i="1"/>
  <c r="I99" i="1"/>
  <c r="I104" i="1"/>
  <c r="I76" i="1"/>
  <c r="I77" i="1"/>
  <c r="I78" i="1" s="1"/>
  <c r="I74" i="1"/>
  <c r="I75" i="1"/>
  <c r="I71" i="1"/>
  <c r="I72" i="1"/>
  <c r="I73" i="1"/>
  <c r="J57" i="1"/>
  <c r="I53" i="1"/>
  <c r="J52" i="1"/>
  <c r="J51" i="1"/>
  <c r="J47" i="1"/>
  <c r="I43" i="1"/>
  <c r="J39" i="1"/>
  <c r="J40" i="1"/>
  <c r="J41" i="1"/>
  <c r="J42" i="1"/>
  <c r="J38" i="1"/>
  <c r="J43" i="1" s="1"/>
  <c r="H34" i="1"/>
  <c r="I34" i="1"/>
  <c r="J33" i="1"/>
  <c r="J32" i="1"/>
  <c r="J34" i="1" s="1"/>
  <c r="J27" i="1"/>
  <c r="J26" i="1"/>
  <c r="I28" i="1"/>
  <c r="J28" i="1"/>
  <c r="K20" i="6"/>
  <c r="K21" i="6"/>
  <c r="K22" i="6"/>
  <c r="K23" i="6"/>
  <c r="K24" i="6"/>
  <c r="K25" i="6"/>
  <c r="K19" i="6"/>
  <c r="I22" i="1"/>
  <c r="J13" i="1"/>
  <c r="J14" i="1"/>
  <c r="J15" i="1"/>
  <c r="J16" i="1"/>
  <c r="J17" i="1"/>
  <c r="J18" i="1"/>
  <c r="J19" i="1"/>
  <c r="J20" i="1"/>
  <c r="J21" i="1"/>
  <c r="J12" i="1"/>
  <c r="C46" i="10"/>
  <c r="D46" i="10"/>
  <c r="E46" i="10"/>
  <c r="C47" i="10"/>
  <c r="D47" i="10"/>
  <c r="E47" i="10"/>
  <c r="C48" i="10"/>
  <c r="D48" i="10"/>
  <c r="E48" i="10"/>
  <c r="C49" i="10"/>
  <c r="D49" i="10"/>
  <c r="E49" i="10"/>
  <c r="C50" i="10"/>
  <c r="D50" i="10"/>
  <c r="E50" i="10"/>
  <c r="C51" i="10"/>
  <c r="D51" i="10"/>
  <c r="E51" i="10"/>
  <c r="C52" i="10"/>
  <c r="D52" i="10"/>
  <c r="E52" i="10"/>
  <c r="C53" i="10"/>
  <c r="D53" i="10"/>
  <c r="E53" i="10"/>
  <c r="D30" i="6"/>
  <c r="D31" i="6"/>
  <c r="D32" i="6"/>
  <c r="D29" i="6"/>
  <c r="C33" i="6"/>
  <c r="B33" i="6"/>
  <c r="I60" i="1" l="1"/>
  <c r="D33" i="6"/>
  <c r="F14" i="6" l="1"/>
  <c r="H21" i="6"/>
  <c r="H22" i="6"/>
  <c r="H23" i="6"/>
  <c r="H24" i="6"/>
  <c r="H25" i="6"/>
  <c r="H19" i="6"/>
  <c r="H26" i="6" l="1"/>
  <c r="I19" i="6" s="1"/>
  <c r="C22" i="7"/>
  <c r="C23" i="7" s="1"/>
  <c r="F15" i="7"/>
  <c r="H15" i="7" s="1"/>
  <c r="G20" i="11"/>
  <c r="D27" i="11" s="1"/>
  <c r="D28" i="11" s="1"/>
  <c r="G18" i="11"/>
  <c r="C27" i="11" s="1"/>
  <c r="G15" i="11"/>
  <c r="E15" i="11"/>
  <c r="D15" i="11"/>
  <c r="C15" i="11"/>
  <c r="F14" i="11"/>
  <c r="H14" i="11" s="1"/>
  <c r="F13" i="11"/>
  <c r="F15" i="11" s="1"/>
  <c r="C22" i="12"/>
  <c r="F16" i="12"/>
  <c r="H16" i="12" s="1"/>
  <c r="H47" i="8"/>
  <c r="H46" i="8"/>
  <c r="H45" i="8"/>
  <c r="H44" i="8"/>
  <c r="H43" i="8"/>
  <c r="G20" i="8"/>
  <c r="C24" i="8" s="1"/>
  <c r="G18" i="8"/>
  <c r="E18" i="8"/>
  <c r="D18" i="8"/>
  <c r="C18" i="8"/>
  <c r="F17" i="8"/>
  <c r="H17" i="8" s="1"/>
  <c r="F16" i="8"/>
  <c r="H16" i="8" s="1"/>
  <c r="F15" i="8"/>
  <c r="H15" i="8" s="1"/>
  <c r="F14" i="8"/>
  <c r="H14" i="8" s="1"/>
  <c r="F13" i="8"/>
  <c r="F18" i="8" s="1"/>
  <c r="E20" i="9"/>
  <c r="C23" i="9" s="1"/>
  <c r="E17" i="9"/>
  <c r="D17" i="9"/>
  <c r="C17" i="9"/>
  <c r="F16" i="9"/>
  <c r="F15" i="9"/>
  <c r="F54" i="10"/>
  <c r="C72" i="10" s="1"/>
  <c r="E38" i="10"/>
  <c r="E39" i="10" s="1"/>
  <c r="C38" i="10"/>
  <c r="F29" i="10"/>
  <c r="H25" i="10"/>
  <c r="G25" i="10"/>
  <c r="E25" i="10"/>
  <c r="D25" i="10"/>
  <c r="C25" i="10"/>
  <c r="I24" i="10"/>
  <c r="F24" i="10"/>
  <c r="J24" i="10" s="1"/>
  <c r="I23" i="10"/>
  <c r="F23" i="10"/>
  <c r="J23" i="10" s="1"/>
  <c r="I22" i="10"/>
  <c r="F22" i="10"/>
  <c r="J22" i="10" s="1"/>
  <c r="I21" i="10"/>
  <c r="F21" i="10"/>
  <c r="J21" i="10" s="1"/>
  <c r="I20" i="10"/>
  <c r="F20" i="10"/>
  <c r="J20" i="10" s="1"/>
  <c r="I19" i="10"/>
  <c r="F19" i="10"/>
  <c r="J19" i="10" s="1"/>
  <c r="I18" i="10"/>
  <c r="F18" i="10"/>
  <c r="J18" i="10" s="1"/>
  <c r="I17" i="10"/>
  <c r="F17" i="10"/>
  <c r="J17" i="10" s="1"/>
  <c r="I16" i="10"/>
  <c r="I25" i="10" s="1"/>
  <c r="F16" i="10"/>
  <c r="J16" i="10" s="1"/>
  <c r="I15" i="10"/>
  <c r="F15" i="10"/>
  <c r="F25" i="10" s="1"/>
  <c r="G26" i="6"/>
  <c r="F26" i="6"/>
  <c r="E26" i="6"/>
  <c r="D26" i="6"/>
  <c r="C26" i="6"/>
  <c r="B26" i="6"/>
  <c r="H13" i="8" l="1"/>
  <c r="H18" i="8" s="1"/>
  <c r="C25" i="8"/>
  <c r="K26" i="6"/>
  <c r="I24" i="6"/>
  <c r="I25" i="6"/>
  <c r="I21" i="6"/>
  <c r="I22" i="6"/>
  <c r="I23" i="6"/>
  <c r="J23" i="6" s="1"/>
  <c r="C28" i="11"/>
  <c r="E27" i="11"/>
  <c r="F27" i="11" s="1"/>
  <c r="D33" i="11"/>
  <c r="D34" i="11"/>
  <c r="G21" i="11"/>
  <c r="G22" i="11" s="1"/>
  <c r="H13" i="11"/>
  <c r="H15" i="11" s="1"/>
  <c r="C24" i="9"/>
  <c r="C29" i="9" s="1"/>
  <c r="C36" i="9" s="1"/>
  <c r="F17" i="9"/>
  <c r="E45" i="10"/>
  <c r="C39" i="10"/>
  <c r="J15" i="10"/>
  <c r="J25" i="10" s="1"/>
  <c r="H29" i="10"/>
  <c r="F30" i="10"/>
  <c r="C30" i="8" l="1"/>
  <c r="C44" i="8" s="1"/>
  <c r="C32" i="8"/>
  <c r="C46" i="8" s="1"/>
  <c r="C31" i="8"/>
  <c r="C45" i="8" s="1"/>
  <c r="C33" i="8"/>
  <c r="C47" i="8" s="1"/>
  <c r="C29" i="8"/>
  <c r="E55" i="10"/>
  <c r="E58" i="10" s="1"/>
  <c r="J26" i="6"/>
  <c r="J29" i="6" s="1"/>
  <c r="I26" i="6"/>
  <c r="D35" i="11"/>
  <c r="C34" i="11"/>
  <c r="E34" i="11" s="1"/>
  <c r="C33" i="11"/>
  <c r="C43" i="8"/>
  <c r="C48" i="8" s="1"/>
  <c r="C28" i="9"/>
  <c r="D38" i="10"/>
  <c r="F32" i="10"/>
  <c r="E57" i="10"/>
  <c r="C45" i="10"/>
  <c r="G32" i="10"/>
  <c r="C34" i="8" l="1"/>
  <c r="I34" i="8" s="1"/>
  <c r="C35" i="11"/>
  <c r="E33" i="11"/>
  <c r="E35" i="11" s="1"/>
  <c r="E37" i="11" s="1"/>
  <c r="C35" i="9"/>
  <c r="C37" i="9" s="1"/>
  <c r="C30" i="9"/>
  <c r="F30" i="9" s="1"/>
  <c r="C55" i="10"/>
  <c r="D39" i="10"/>
  <c r="F38" i="10"/>
  <c r="G38" i="10" s="1"/>
  <c r="F53" i="10" l="1"/>
  <c r="C71" i="10" s="1"/>
  <c r="F52" i="10"/>
  <c r="C70" i="10" s="1"/>
  <c r="F51" i="10"/>
  <c r="C69" i="10" s="1"/>
  <c r="F50" i="10"/>
  <c r="C68" i="10" s="1"/>
  <c r="F49" i="10"/>
  <c r="C67" i="10" s="1"/>
  <c r="F48" i="10"/>
  <c r="C66" i="10" s="1"/>
  <c r="F47" i="10"/>
  <c r="C65" i="10" s="1"/>
  <c r="F46" i="10"/>
  <c r="C64" i="10" s="1"/>
  <c r="D45" i="10"/>
  <c r="C58" i="10"/>
  <c r="C57" i="10"/>
  <c r="D55" i="10" l="1"/>
  <c r="F45" i="10"/>
  <c r="C63" i="10" l="1"/>
  <c r="C73" i="10" s="1"/>
  <c r="F55" i="10"/>
  <c r="D58" i="10"/>
  <c r="D57" i="10"/>
  <c r="F58" i="10" l="1"/>
  <c r="F57" i="10"/>
  <c r="D103" i="1" l="1"/>
  <c r="E103" i="1"/>
  <c r="F103" i="1"/>
  <c r="G103" i="1"/>
  <c r="H103" i="1"/>
  <c r="C103" i="1"/>
  <c r="D98" i="1"/>
  <c r="E98" i="1"/>
  <c r="F98" i="1"/>
  <c r="G98" i="1"/>
  <c r="H98" i="1"/>
  <c r="C98" i="1"/>
  <c r="D97" i="1"/>
  <c r="E97" i="1"/>
  <c r="E99" i="1" s="1"/>
  <c r="F97" i="1"/>
  <c r="G97" i="1"/>
  <c r="G99" i="1" s="1"/>
  <c r="H97" i="1"/>
  <c r="C97" i="1"/>
  <c r="H99" i="1"/>
  <c r="F99" i="1"/>
  <c r="D99" i="1"/>
  <c r="D28" i="1"/>
  <c r="E28" i="1"/>
  <c r="F28" i="1"/>
  <c r="G28" i="1"/>
  <c r="H28" i="1"/>
  <c r="C28" i="1"/>
  <c r="J98" i="1" l="1"/>
  <c r="F64" i="1"/>
  <c r="C99" i="1"/>
  <c r="J97" i="1" l="1"/>
  <c r="J99" i="1" s="1"/>
  <c r="C22" i="1"/>
  <c r="D22" i="1"/>
  <c r="E22" i="1"/>
  <c r="F22" i="1"/>
  <c r="G22" i="1"/>
  <c r="H22" i="1"/>
  <c r="F65" i="1"/>
  <c r="F77" i="1"/>
  <c r="C34" i="1"/>
  <c r="D34" i="1"/>
  <c r="E34" i="1"/>
  <c r="F34" i="1"/>
  <c r="G34" i="1"/>
  <c r="C43" i="1"/>
  <c r="D43" i="1"/>
  <c r="E43" i="1"/>
  <c r="F43" i="1"/>
  <c r="G43" i="1"/>
  <c r="H43" i="1"/>
  <c r="C53" i="1"/>
  <c r="D53" i="1"/>
  <c r="E53" i="1"/>
  <c r="F53" i="1"/>
  <c r="G53" i="1"/>
  <c r="H53" i="1"/>
  <c r="C70" i="1"/>
  <c r="D70" i="1"/>
  <c r="E70" i="1"/>
  <c r="F70" i="1"/>
  <c r="G70" i="1"/>
  <c r="H70" i="1"/>
  <c r="C71" i="1"/>
  <c r="D71" i="1"/>
  <c r="E71" i="1"/>
  <c r="F71" i="1"/>
  <c r="G71" i="1"/>
  <c r="H71" i="1"/>
  <c r="C72" i="1"/>
  <c r="D72" i="1"/>
  <c r="E72" i="1"/>
  <c r="F72" i="1"/>
  <c r="G72" i="1"/>
  <c r="H72" i="1"/>
  <c r="C73" i="1"/>
  <c r="D73" i="1"/>
  <c r="E73" i="1"/>
  <c r="F73" i="1"/>
  <c r="G73" i="1"/>
  <c r="H73" i="1"/>
  <c r="C75" i="1"/>
  <c r="D75" i="1"/>
  <c r="E75" i="1"/>
  <c r="F75" i="1"/>
  <c r="G75" i="1"/>
  <c r="H75" i="1"/>
  <c r="C77" i="1"/>
  <c r="D77" i="1"/>
  <c r="E77" i="1"/>
  <c r="G77" i="1"/>
  <c r="H77" i="1"/>
  <c r="C82" i="1"/>
  <c r="D82" i="1"/>
  <c r="E82" i="1"/>
  <c r="F82" i="1"/>
  <c r="G82" i="1"/>
  <c r="H82" i="1"/>
  <c r="C83" i="1"/>
  <c r="D83" i="1"/>
  <c r="E83" i="1"/>
  <c r="F83" i="1"/>
  <c r="G83" i="1"/>
  <c r="H83" i="1"/>
  <c r="C84" i="1"/>
  <c r="D84" i="1"/>
  <c r="E84" i="1"/>
  <c r="F84" i="1"/>
  <c r="G84" i="1"/>
  <c r="H84" i="1"/>
  <c r="C88" i="1"/>
  <c r="C89" i="1"/>
  <c r="D89" i="1"/>
  <c r="E89" i="1"/>
  <c r="F89" i="1"/>
  <c r="G89" i="1"/>
  <c r="H89" i="1"/>
  <c r="C90" i="1"/>
  <c r="D90" i="1"/>
  <c r="D92" i="1" s="1"/>
  <c r="E90" i="1"/>
  <c r="F90" i="1"/>
  <c r="G90" i="1"/>
  <c r="H90" i="1"/>
  <c r="C91" i="1"/>
  <c r="C92" i="1" s="1"/>
  <c r="C93" i="1" s="1"/>
  <c r="D91" i="1"/>
  <c r="E91" i="1"/>
  <c r="E92" i="1" s="1"/>
  <c r="F91" i="1"/>
  <c r="G91" i="1"/>
  <c r="G92" i="1" s="1"/>
  <c r="H91" i="1"/>
  <c r="C102" i="1"/>
  <c r="D102" i="1"/>
  <c r="D104" i="1" s="1"/>
  <c r="E102" i="1"/>
  <c r="E104" i="1" s="1"/>
  <c r="F102" i="1"/>
  <c r="G102" i="1"/>
  <c r="G104" i="1" s="1"/>
  <c r="H102" i="1"/>
  <c r="H104" i="1" s="1"/>
  <c r="H74" i="1" l="1"/>
  <c r="H76" i="1" s="1"/>
  <c r="H78" i="1" s="1"/>
  <c r="H85" i="1"/>
  <c r="G85" i="1"/>
  <c r="E85" i="1"/>
  <c r="C85" i="1"/>
  <c r="D74" i="1"/>
  <c r="D76" i="1" s="1"/>
  <c r="D85" i="1"/>
  <c r="J103" i="1"/>
  <c r="G60" i="1"/>
  <c r="E60" i="1"/>
  <c r="C60" i="1"/>
  <c r="H92" i="1"/>
  <c r="H60" i="1"/>
  <c r="F60" i="1"/>
  <c r="D60" i="1"/>
  <c r="D78" i="1"/>
  <c r="C104" i="1"/>
  <c r="G74" i="1"/>
  <c r="E74" i="1"/>
  <c r="E76" i="1" s="1"/>
  <c r="E78" i="1" s="1"/>
  <c r="C74" i="1"/>
  <c r="C76" i="1" s="1"/>
  <c r="C78" i="1" s="1"/>
  <c r="J22" i="1"/>
  <c r="F85" i="1"/>
  <c r="G76" i="1"/>
  <c r="G78" i="1" s="1"/>
  <c r="F92" i="1"/>
  <c r="J53" i="1"/>
  <c r="F74" i="1"/>
  <c r="F76" i="1" s="1"/>
  <c r="F78" i="1" s="1"/>
  <c r="J75" i="1"/>
  <c r="J102" i="1"/>
  <c r="F104" i="1"/>
  <c r="J104" i="1" l="1"/>
  <c r="J86" i="1"/>
  <c r="J77" i="1"/>
  <c r="J60" i="1"/>
  <c r="J74" i="1"/>
  <c r="J94" i="1"/>
  <c r="J76" i="1"/>
  <c r="J78" i="1" s="1"/>
  <c r="F66" i="1"/>
  <c r="F67" i="1" s="1"/>
  <c r="C65" i="1" l="1"/>
</calcChain>
</file>

<file path=xl/sharedStrings.xml><?xml version="1.0" encoding="utf-8"?>
<sst xmlns="http://schemas.openxmlformats.org/spreadsheetml/2006/main" count="563" uniqueCount="203">
  <si>
    <t>CAS IALOMITA</t>
  </si>
  <si>
    <t xml:space="preserve">        EC  MIHAI GEANTA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</si>
  <si>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</si>
  <si>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</si>
  <si>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</si>
  <si>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</si>
  <si>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</si>
  <si>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</si>
  <si>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</si>
  <si>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</si>
  <si>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</si>
  <si>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</si>
  <si>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</si>
  <si>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</si>
  <si>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</si>
  <si>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</si>
  <si>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</si>
  <si>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</si>
  <si>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</si>
  <si>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</si>
  <si>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</si>
  <si>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</si>
  <si>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</si>
  <si>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</si>
  <si>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</si>
  <si>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</si>
  <si>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</si>
  <si>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</si>
  <si>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</si>
  <si>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</si>
  <si>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</si>
  <si>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</si>
  <si>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</si>
  <si>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</si>
  <si>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</si>
  <si>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</si>
  <si>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</si>
  <si>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</si>
  <si>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</si>
  <si>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</si>
  <si>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</si>
  <si>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</si>
  <si>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</si>
  <si>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</si>
  <si>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</si>
  <si>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>MONICA MATEI</t>
  </si>
  <si>
    <t>DIRECTOR GENERAL,</t>
  </si>
  <si>
    <t xml:space="preserve">  DIRECTOR  EXECUTIV R.C</t>
  </si>
  <si>
    <t xml:space="preserve">5.  RADIOLOGIE </t>
  </si>
  <si>
    <t>6. RADIOLOGIE  DENTARA</t>
  </si>
  <si>
    <t>INTOCMIT</t>
  </si>
  <si>
    <t>total 2021</t>
  </si>
  <si>
    <t xml:space="preserve">                  DIRECTOR EX DIR ECONOMICA</t>
  </si>
  <si>
    <t xml:space="preserve">                          EC DOINA STAN</t>
  </si>
  <si>
    <t>aprilie</t>
  </si>
  <si>
    <t>mai</t>
  </si>
  <si>
    <t>IMEX CELIA</t>
  </si>
  <si>
    <t>CA aprobat</t>
  </si>
  <si>
    <t>contractat</t>
  </si>
  <si>
    <t>necontractat</t>
  </si>
  <si>
    <t>CT+RMN</t>
  </si>
  <si>
    <t>ct+rmn+rad</t>
  </si>
  <si>
    <t xml:space="preserve">ianuarie   </t>
  </si>
  <si>
    <t xml:space="preserve">februarie   </t>
  </si>
  <si>
    <t xml:space="preserve">martie </t>
  </si>
  <si>
    <t xml:space="preserve">, din care  </t>
  </si>
  <si>
    <t>monitorizare</t>
  </si>
  <si>
    <t>activ curenta</t>
  </si>
  <si>
    <t xml:space="preserve"> INVESTIGATII PARACLINICE MONITORIZARE</t>
  </si>
  <si>
    <t>activitate curenta</t>
  </si>
  <si>
    <t>PROFDIAFNOSIS</t>
  </si>
  <si>
    <t xml:space="preserve">total </t>
  </si>
  <si>
    <t>PROFDIAGNOSIS ( fara montorizare)</t>
  </si>
  <si>
    <t>iunie</t>
  </si>
  <si>
    <t>total activitate curenta</t>
  </si>
  <si>
    <t>total para ( activ curenta +monit)</t>
  </si>
  <si>
    <t>Biomed</t>
  </si>
  <si>
    <t>Profdiagnosis</t>
  </si>
  <si>
    <t>LEI</t>
  </si>
  <si>
    <t>BIOMED (fara monitorizare)</t>
  </si>
  <si>
    <t>furnizor</t>
  </si>
  <si>
    <t xml:space="preserve">  </t>
  </si>
  <si>
    <t>CA contractat pe tip de investigatii</t>
  </si>
  <si>
    <t xml:space="preserve"> ianuarie </t>
  </si>
  <si>
    <t xml:space="preserve"> februarie </t>
  </si>
  <si>
    <t xml:space="preserve"> martie </t>
  </si>
  <si>
    <t>laboratoare</t>
  </si>
  <si>
    <t>laborator - monitorizare</t>
  </si>
  <si>
    <t xml:space="preserve">CT si RMN </t>
  </si>
  <si>
    <t>radiologie dentara</t>
  </si>
  <si>
    <t xml:space="preserve">Servicii  monitorizare </t>
  </si>
  <si>
    <t>februarie</t>
  </si>
  <si>
    <t>martie</t>
  </si>
  <si>
    <t xml:space="preserve">   DIRECTOR EX DIR ECONOMICA</t>
  </si>
  <si>
    <t xml:space="preserve">  DIRECTOR EXECUTIV R.C</t>
  </si>
  <si>
    <t xml:space="preserve">          EC DOINA STAN</t>
  </si>
  <si>
    <t>LABORATOARE DE ANALIZE MEDICALE</t>
  </si>
  <si>
    <t>CREDIT ANGAJAMENT</t>
  </si>
  <si>
    <t>1. LABORATOARE ANALIZE MEDICALE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</si>
  <si>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</si>
  <si>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</si>
  <si>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</si>
  <si>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</si>
  <si>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</si>
  <si>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</si>
  <si>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</si>
  <si>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</si>
  <si>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</si>
  <si>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</si>
  <si>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</si>
  <si>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IMEX CELIA-MEDLINE</t>
  </si>
  <si>
    <t>TOTAL</t>
  </si>
  <si>
    <t>1.CRITERIUL DE EVALUARE A RESURSELOR 50% DIN SUMA :</t>
  </si>
  <si>
    <t>2. CRITERIUL DE CALITATE  50% DIN SUMA , DIN CARE :</t>
  </si>
  <si>
    <t>lei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</si>
  <si>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</si>
  <si>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</si>
  <si>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</si>
  <si>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</si>
  <si>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</si>
  <si>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</si>
  <si>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</si>
  <si>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</si>
  <si>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</si>
  <si>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total CA</t>
  </si>
  <si>
    <t>CA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</si>
  <si>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</si>
  <si>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</si>
  <si>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</si>
  <si>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</si>
  <si>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</si>
  <si>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</si>
  <si>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</si>
  <si>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</si>
  <si>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 xml:space="preserve">INTOCMIT, 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</si>
  <si>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</si>
  <si>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</si>
  <si>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</si>
  <si>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</si>
  <si>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</si>
  <si>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</si>
  <si>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</si>
  <si>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</si>
  <si>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</si>
  <si>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</si>
  <si>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</si>
  <si>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</si>
  <si>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</si>
  <si>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</si>
  <si>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</si>
  <si>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</si>
  <si>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</si>
  <si>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</si>
  <si>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suplimentare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</si>
  <si>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</si>
  <si>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</si>
  <si>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</si>
  <si>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</si>
  <si>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</si>
  <si>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</si>
  <si>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</si>
  <si>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</si>
  <si>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</si>
  <si>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</si>
  <si>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</si>
  <si>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</si>
  <si>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</si>
  <si>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</si>
  <si>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</si>
  <si>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REPARTIZARE  CREDIT ANAGAJAMENT  IUNIE   2021</t>
  </si>
  <si>
    <t>suma din disponib</t>
  </si>
  <si>
    <t xml:space="preserve">RADIOLOGIE DENTARA </t>
  </si>
  <si>
    <t>7. RADIOLOGIE DENTARA</t>
  </si>
  <si>
    <t xml:space="preserve">DAISY CLINIC </t>
  </si>
  <si>
    <t xml:space="preserve">            CREDIT  ANGAJAMENT PARACLINIC  AN   2021</t>
  </si>
  <si>
    <t>iulie</t>
  </si>
  <si>
    <t>medie ian-iunie</t>
  </si>
  <si>
    <t xml:space="preserve">pondere </t>
  </si>
  <si>
    <t>CREDIT ANGAJAMENT APROBAT AN   2021 :</t>
  </si>
  <si>
    <t>DE CONTRACTAT  IULIE 2021</t>
  </si>
  <si>
    <t>contractat  ianuarie-iunie</t>
  </si>
  <si>
    <t>DE CONTRACTAT  AUGUST-DECEMBRIE</t>
  </si>
  <si>
    <r>
      <t>REPARTIZARE  CREDIT ANGAJAMENT IULIE  2021</t>
    </r>
    <r>
      <rPr>
        <b/>
        <sz val="11"/>
        <color rgb="FFFF0000"/>
        <rFont val="Times New Roman"/>
        <family val="1"/>
      </rPr>
      <t xml:space="preserve"> </t>
    </r>
  </si>
  <si>
    <t>REPARTIZARE  CREDIT ANGAJAMENT  IULIE  2021</t>
  </si>
  <si>
    <t>REPARTIZARE CREDIT ANGAJAMENT  IULIE  2021</t>
  </si>
  <si>
    <t>REPARTIZARE  CREDIT ANGAJAMENT   IULIE   2021</t>
  </si>
  <si>
    <t>REPARTIZARE CREDIT ANGAJAMENT  IULIE   2021</t>
  </si>
  <si>
    <t>REPARTIZARE  CREDIT ANGAJAMENT  IULIE   2021</t>
  </si>
  <si>
    <t>CA IULIE</t>
  </si>
  <si>
    <t xml:space="preserve">CA IULIE </t>
  </si>
  <si>
    <t>REPARTIZARE CREDIT ANGAJAMENT   IULIE  2021</t>
  </si>
  <si>
    <t>REPARTIZARE CREDIT ANGAJAMENT  IULIE 2021</t>
  </si>
  <si>
    <t>REPARTIZARE CREDIT ANGAJAMENT   iulie 2021</t>
  </si>
  <si>
    <t xml:space="preserve">CA  iulie </t>
  </si>
  <si>
    <t>CA iulie 2021</t>
  </si>
  <si>
    <t xml:space="preserve">total CA iulie </t>
  </si>
  <si>
    <t>Nr  6138  din 30.06.2021</t>
  </si>
  <si>
    <t xml:space="preserve">   CONTRACT  PARACLINIC </t>
  </si>
  <si>
    <t>atribuire valoare contract luna iulie 2021</t>
  </si>
  <si>
    <t>Nr.   6138  din  30.06.2021</t>
  </si>
  <si>
    <t>30.06.2021</t>
  </si>
  <si>
    <t>contractat ian-iulie</t>
  </si>
  <si>
    <t>CA  IULIE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</si>
</sst>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6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3"/>
      <name val="Arial Narrow"/>
      <family val="2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2"/>
      <name val="Arial Narrow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49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7" fillId="0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7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7" fillId="0" borderId="2" xfId="0" applyFont="1" applyBorder="1"/>
    <xf numFmtId="0" fontId="7" fillId="0" borderId="11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4" fontId="9" fillId="0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4" fontId="7" fillId="0" borderId="0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7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2" fillId="0" borderId="2" xfId="0" applyFont="1" applyBorder="1"/>
    <xf numFmtId="0" fontId="12" fillId="0" borderId="11" xfId="0" applyFont="1" applyBorder="1"/>
    <xf numFmtId="0" fontId="12" fillId="0" borderId="0" xfId="0" applyFont="1" applyBorder="1"/>
    <xf numFmtId="4" fontId="7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1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7" fillId="0" borderId="12" xfId="0" applyNumberFormat="1" applyFont="1" applyFill="1" applyBorder="1"/>
    <xf numFmtId="0" fontId="2" fillId="0" borderId="0" xfId="0" applyFont="1" applyFill="1"/>
    <xf numFmtId="0" fontId="3" fillId="0" borderId="11" xfId="0" applyFont="1" applyFill="1" applyBorder="1"/>
    <xf numFmtId="0" fontId="7" fillId="0" borderId="1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3" fillId="0" borderId="25" xfId="0" applyFont="1" applyFill="1" applyBorder="1"/>
    <xf numFmtId="0" fontId="7" fillId="0" borderId="0" xfId="0" applyFont="1" applyFill="1" applyBorder="1" applyAlignment="1">
      <alignment horizontal="center"/>
    </xf>
    <xf numFmtId="4" fontId="3" fillId="0" borderId="18" xfId="0" applyNumberFormat="1" applyFont="1" applyFill="1" applyBorder="1"/>
    <xf numFmtId="4" fontId="3" fillId="0" borderId="12" xfId="0" applyNumberFormat="1" applyFont="1" applyFill="1" applyBorder="1"/>
    <xf numFmtId="0" fontId="13" fillId="0" borderId="0" xfId="0" applyFont="1"/>
    <xf numFmtId="0" fontId="19" fillId="0" borderId="0" xfId="0" applyFont="1"/>
    <xf numFmtId="0" fontId="7" fillId="0" borderId="22" xfId="0" applyFont="1" applyFill="1" applyBorder="1"/>
    <xf numFmtId="0" fontId="7" fillId="0" borderId="19" xfId="0" applyFont="1" applyFill="1" applyBorder="1"/>
    <xf numFmtId="0" fontId="7" fillId="0" borderId="20" xfId="0" applyFont="1" applyFill="1" applyBorder="1"/>
    <xf numFmtId="0" fontId="7" fillId="0" borderId="1" xfId="0" applyFont="1" applyFill="1" applyBorder="1"/>
    <xf numFmtId="4" fontId="3" fillId="0" borderId="0" xfId="0" applyNumberFormat="1" applyFont="1" applyFill="1"/>
    <xf numFmtId="4" fontId="18" fillId="0" borderId="0" xfId="0" applyNumberFormat="1" applyFont="1" applyFill="1"/>
    <xf numFmtId="0" fontId="12" fillId="0" borderId="27" xfId="0" applyFont="1" applyBorder="1"/>
    <xf numFmtId="0" fontId="12" fillId="0" borderId="28" xfId="0" applyFont="1" applyBorder="1"/>
    <xf numFmtId="4" fontId="7" fillId="0" borderId="26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7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1" fillId="0" borderId="14" xfId="0" applyFont="1" applyFill="1" applyBorder="1"/>
    <xf numFmtId="0" fontId="1" fillId="0" borderId="6" xfId="0" applyFont="1" applyFill="1" applyBorder="1"/>
    <xf numFmtId="4" fontId="7" fillId="0" borderId="6" xfId="0" applyNumberFormat="1" applyFont="1" applyFill="1" applyBorder="1"/>
    <xf numFmtId="0" fontId="1" fillId="0" borderId="2" xfId="0" applyFont="1" applyFill="1" applyBorder="1"/>
    <xf numFmtId="4" fontId="7" fillId="0" borderId="21" xfId="0" applyNumberFormat="1" applyFont="1" applyFill="1" applyBorder="1"/>
    <xf numFmtId="0" fontId="1" fillId="0" borderId="12" xfId="0" applyFont="1" applyFill="1" applyBorder="1"/>
    <xf numFmtId="0" fontId="11" fillId="0" borderId="6" xfId="0" applyFont="1" applyFill="1" applyBorder="1"/>
    <xf numFmtId="4" fontId="7" fillId="0" borderId="3" xfId="0" applyNumberFormat="1" applyFont="1" applyFill="1" applyBorder="1"/>
    <xf numFmtId="0" fontId="7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7" fillId="0" borderId="8" xfId="0" applyNumberFormat="1" applyFont="1" applyFill="1" applyBorder="1"/>
    <xf numFmtId="0" fontId="14" fillId="3" borderId="0" xfId="0" applyFont="1" applyFill="1" applyAlignment="1">
      <alignment vertical="center"/>
    </xf>
    <xf numFmtId="4" fontId="3" fillId="0" borderId="24" xfId="0" applyNumberFormat="1" applyFont="1" applyFill="1" applyBorder="1"/>
    <xf numFmtId="4" fontId="7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1" xfId="0" applyNumberFormat="1" applyFont="1" applyFill="1" applyBorder="1"/>
    <xf numFmtId="4" fontId="17" fillId="0" borderId="6" xfId="0" applyNumberFormat="1" applyFont="1" applyBorder="1"/>
    <xf numFmtId="4" fontId="17" fillId="0" borderId="14" xfId="0" applyNumberFormat="1" applyFont="1" applyBorder="1"/>
    <xf numFmtId="4" fontId="12" fillId="0" borderId="2" xfId="0" applyNumberFormat="1" applyFont="1" applyBorder="1"/>
    <xf numFmtId="4" fontId="12" fillId="0" borderId="3" xfId="0" applyNumberFormat="1" applyFont="1" applyBorder="1"/>
    <xf numFmtId="0" fontId="7" fillId="0" borderId="0" xfId="0" applyFont="1"/>
    <xf numFmtId="4" fontId="7" fillId="0" borderId="0" xfId="0" applyNumberFormat="1" applyFont="1"/>
    <xf numFmtId="0" fontId="1" fillId="0" borderId="1" xfId="0" applyFont="1" applyFill="1" applyBorder="1"/>
    <xf numFmtId="4" fontId="3" fillId="0" borderId="29" xfId="0" applyNumberFormat="1" applyFont="1" applyFill="1" applyBorder="1"/>
    <xf numFmtId="0" fontId="7" fillId="0" borderId="1" xfId="0" applyFont="1" applyBorder="1"/>
    <xf numFmtId="0" fontId="20" fillId="0" borderId="0" xfId="0" applyFont="1"/>
    <xf numFmtId="0" fontId="7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" fontId="3" fillId="0" borderId="7" xfId="0" applyNumberFormat="1" applyFont="1" applyFill="1" applyBorder="1"/>
    <xf numFmtId="4" fontId="3" fillId="0" borderId="4" xfId="0" applyNumberFormat="1" applyFont="1" applyFill="1" applyBorder="1"/>
    <xf numFmtId="0" fontId="7" fillId="0" borderId="3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4" fontId="3" fillId="0" borderId="9" xfId="0" applyNumberFormat="1" applyFont="1" applyFill="1" applyBorder="1"/>
    <xf numFmtId="0" fontId="7" fillId="4" borderId="23" xfId="0" applyFont="1" applyFill="1" applyBorder="1"/>
    <xf numFmtId="4" fontId="7" fillId="4" borderId="23" xfId="0" applyNumberFormat="1" applyFont="1" applyFill="1" applyBorder="1"/>
    <xf numFmtId="0" fontId="7" fillId="4" borderId="13" xfId="0" applyFont="1" applyFill="1" applyBorder="1"/>
    <xf numFmtId="4" fontId="7" fillId="4" borderId="13" xfId="0" applyNumberFormat="1" applyFont="1" applyFill="1" applyBorder="1"/>
    <xf numFmtId="0" fontId="7" fillId="5" borderId="13" xfId="0" applyFont="1" applyFill="1" applyBorder="1"/>
    <xf numFmtId="4" fontId="7" fillId="5" borderId="13" xfId="0" applyNumberFormat="1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3" borderId="0" xfId="0" applyFont="1" applyFill="1"/>
    <xf numFmtId="0" fontId="8" fillId="3" borderId="0" xfId="0" applyFont="1" applyFill="1"/>
    <xf numFmtId="0" fontId="3" fillId="3" borderId="0" xfId="0" applyFont="1" applyFill="1"/>
    <xf numFmtId="4" fontId="3" fillId="0" borderId="3" xfId="1" applyNumberFormat="1" applyFont="1" applyBorder="1"/>
    <xf numFmtId="0" fontId="7" fillId="0" borderId="0" xfId="0" applyFont="1" applyFill="1" applyAlignment="1">
      <alignment horizontal="center"/>
    </xf>
    <xf numFmtId="0" fontId="1" fillId="4" borderId="14" xfId="0" applyFont="1" applyFill="1" applyBorder="1"/>
    <xf numFmtId="4" fontId="3" fillId="4" borderId="14" xfId="0" applyNumberFormat="1" applyFont="1" applyFill="1" applyBorder="1"/>
    <xf numFmtId="0" fontId="21" fillId="0" borderId="0" xfId="0" applyFont="1"/>
    <xf numFmtId="0" fontId="11" fillId="0" borderId="0" xfId="0" applyFont="1" applyFill="1" applyBorder="1"/>
    <xf numFmtId="0" fontId="21" fillId="0" borderId="0" xfId="0" applyFont="1" applyBorder="1"/>
    <xf numFmtId="0" fontId="21" fillId="0" borderId="13" xfId="0" applyFont="1" applyBorder="1"/>
    <xf numFmtId="4" fontId="15" fillId="0" borderId="0" xfId="0" applyNumberFormat="1" applyFont="1" applyBorder="1"/>
    <xf numFmtId="4" fontId="22" fillId="0" borderId="0" xfId="0" applyNumberFormat="1" applyFont="1" applyBorder="1"/>
    <xf numFmtId="0" fontId="15" fillId="0" borderId="0" xfId="0" applyFont="1" applyBorder="1"/>
    <xf numFmtId="0" fontId="11" fillId="0" borderId="13" xfId="1" applyFont="1" applyFill="1" applyBorder="1" applyAlignment="1">
      <alignment horizontal="center"/>
    </xf>
    <xf numFmtId="0" fontId="11" fillId="0" borderId="13" xfId="1" applyFont="1" applyFill="1" applyBorder="1" applyAlignment="1">
      <alignment horizontal="left"/>
    </xf>
    <xf numFmtId="4" fontId="21" fillId="0" borderId="13" xfId="0" applyNumberFormat="1" applyFont="1" applyBorder="1"/>
    <xf numFmtId="4" fontId="21" fillId="0" borderId="0" xfId="0" applyNumberFormat="1" applyFont="1"/>
    <xf numFmtId="0" fontId="11" fillId="0" borderId="0" xfId="0" applyFont="1"/>
    <xf numFmtId="0" fontId="26" fillId="0" borderId="0" xfId="0" applyFont="1"/>
    <xf numFmtId="0" fontId="27" fillId="0" borderId="0" xfId="0" applyFont="1"/>
    <xf numFmtId="0" fontId="14" fillId="0" borderId="0" xfId="0" applyFont="1" applyFill="1" applyAlignment="1">
      <alignment vertical="center"/>
    </xf>
    <xf numFmtId="0" fontId="26" fillId="0" borderId="0" xfId="0" applyFont="1" applyFill="1"/>
    <xf numFmtId="0" fontId="27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0" fillId="0" borderId="0" xfId="0" applyFill="1"/>
    <xf numFmtId="0" fontId="28" fillId="0" borderId="0" xfId="0" applyFont="1"/>
    <xf numFmtId="0" fontId="29" fillId="0" borderId="0" xfId="0" applyFont="1"/>
    <xf numFmtId="0" fontId="22" fillId="0" borderId="0" xfId="0" applyFont="1"/>
    <xf numFmtId="4" fontId="13" fillId="0" borderId="0" xfId="0" applyNumberFormat="1" applyFont="1" applyBorder="1"/>
    <xf numFmtId="0" fontId="22" fillId="0" borderId="0" xfId="0" applyFont="1" applyBorder="1" applyAlignment="1">
      <alignment horizontal="center"/>
    </xf>
    <xf numFmtId="0" fontId="25" fillId="0" borderId="0" xfId="0" applyFont="1" applyFill="1"/>
    <xf numFmtId="4" fontId="30" fillId="0" borderId="0" xfId="0" applyNumberFormat="1" applyFont="1"/>
    <xf numFmtId="0" fontId="25" fillId="0" borderId="0" xfId="0" applyFont="1"/>
    <xf numFmtId="4" fontId="15" fillId="0" borderId="3" xfId="0" applyNumberFormat="1" applyFont="1" applyBorder="1" applyAlignment="1">
      <alignment horizontal="center"/>
    </xf>
    <xf numFmtId="4" fontId="15" fillId="0" borderId="12" xfId="0" applyNumberFormat="1" applyFont="1" applyBorder="1" applyAlignment="1">
      <alignment horizontal="center"/>
    </xf>
    <xf numFmtId="0" fontId="21" fillId="0" borderId="6" xfId="0" applyFont="1" applyBorder="1"/>
    <xf numFmtId="4" fontId="23" fillId="0" borderId="6" xfId="0" applyNumberFormat="1" applyFont="1" applyBorder="1"/>
    <xf numFmtId="4" fontId="23" fillId="0" borderId="13" xfId="0" applyNumberFormat="1" applyFont="1" applyBorder="1"/>
    <xf numFmtId="4" fontId="16" fillId="0" borderId="0" xfId="0" applyNumberFormat="1" applyFont="1"/>
    <xf numFmtId="0" fontId="21" fillId="0" borderId="14" xfId="0" applyFont="1" applyBorder="1"/>
    <xf numFmtId="4" fontId="23" fillId="0" borderId="14" xfId="0" applyNumberFormat="1" applyFont="1" applyBorder="1"/>
    <xf numFmtId="4" fontId="23" fillId="0" borderId="3" xfId="0" applyNumberFormat="1" applyFont="1" applyBorder="1"/>
    <xf numFmtId="4" fontId="13" fillId="0" borderId="11" xfId="0" applyNumberFormat="1" applyFont="1" applyBorder="1"/>
    <xf numFmtId="4" fontId="23" fillId="0" borderId="0" xfId="0" applyNumberFormat="1" applyFont="1" applyFill="1" applyBorder="1"/>
    <xf numFmtId="4" fontId="31" fillId="0" borderId="0" xfId="0" applyNumberFormat="1" applyFont="1"/>
    <xf numFmtId="0" fontId="22" fillId="0" borderId="13" xfId="0" applyFont="1" applyBorder="1"/>
    <xf numFmtId="4" fontId="15" fillId="0" borderId="13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13" xfId="0" applyNumberFormat="1" applyFont="1" applyBorder="1" applyAlignment="1">
      <alignment horizontal="center"/>
    </xf>
    <xf numFmtId="0" fontId="22" fillId="0" borderId="0" xfId="0" applyFont="1" applyBorder="1"/>
    <xf numFmtId="4" fontId="19" fillId="0" borderId="0" xfId="0" applyNumberFormat="1" applyFont="1"/>
    <xf numFmtId="4" fontId="0" fillId="0" borderId="0" xfId="0" applyNumberFormat="1"/>
    <xf numFmtId="0" fontId="0" fillId="0" borderId="0" xfId="0" applyFont="1"/>
    <xf numFmtId="0" fontId="11" fillId="3" borderId="0" xfId="0" applyFont="1" applyFill="1"/>
    <xf numFmtId="0" fontId="32" fillId="0" borderId="0" xfId="0" applyFont="1"/>
    <xf numFmtId="4" fontId="34" fillId="0" borderId="0" xfId="0" applyNumberFormat="1" applyFont="1" applyBorder="1"/>
    <xf numFmtId="0" fontId="35" fillId="0" borderId="0" xfId="0" applyFont="1"/>
    <xf numFmtId="0" fontId="36" fillId="0" borderId="0" xfId="0" applyFont="1"/>
    <xf numFmtId="4" fontId="37" fillId="0" borderId="0" xfId="1" applyNumberFormat="1" applyFont="1" applyFill="1" applyBorder="1"/>
    <xf numFmtId="0" fontId="1" fillId="0" borderId="0" xfId="1" applyFont="1" applyFill="1"/>
    <xf numFmtId="0" fontId="11" fillId="0" borderId="0" xfId="1" applyFont="1" applyFill="1"/>
    <xf numFmtId="0" fontId="15" fillId="0" borderId="0" xfId="0" applyFont="1" applyFill="1"/>
    <xf numFmtId="0" fontId="16" fillId="0" borderId="0" xfId="0" applyFont="1" applyFill="1"/>
    <xf numFmtId="4" fontId="34" fillId="0" borderId="0" xfId="0" applyNumberFormat="1" applyFont="1" applyFill="1" applyBorder="1"/>
    <xf numFmtId="4" fontId="38" fillId="0" borderId="0" xfId="0" applyNumberFormat="1" applyFont="1" applyFill="1" applyBorder="1"/>
    <xf numFmtId="0" fontId="1" fillId="0" borderId="16" xfId="1" applyFont="1" applyFill="1" applyBorder="1" applyAlignment="1">
      <alignment horizontal="center"/>
    </xf>
    <xf numFmtId="0" fontId="1" fillId="0" borderId="39" xfId="1" applyFont="1" applyFill="1" applyBorder="1" applyAlignment="1">
      <alignment horizontal="center"/>
    </xf>
    <xf numFmtId="0" fontId="11" fillId="0" borderId="39" xfId="1" applyFont="1" applyFill="1" applyBorder="1" applyAlignment="1">
      <alignment horizontal="center" vertical="justify"/>
    </xf>
    <xf numFmtId="0" fontId="11" fillId="0" borderId="17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1" fillId="0" borderId="46" xfId="1" applyFont="1" applyFill="1" applyBorder="1" applyAlignment="1">
      <alignment horizontal="center"/>
    </xf>
    <xf numFmtId="0" fontId="11" fillId="0" borderId="22" xfId="1" applyFont="1" applyFill="1" applyBorder="1"/>
    <xf numFmtId="0" fontId="11" fillId="0" borderId="6" xfId="1" applyFont="1" applyFill="1" applyBorder="1"/>
    <xf numFmtId="4" fontId="11" fillId="0" borderId="6" xfId="1" applyNumberFormat="1" applyFont="1" applyFill="1" applyBorder="1"/>
    <xf numFmtId="4" fontId="1" fillId="0" borderId="6" xfId="1" applyNumberFormat="1" applyFont="1" applyFill="1" applyBorder="1"/>
    <xf numFmtId="0" fontId="11" fillId="0" borderId="47" xfId="1" applyFont="1" applyFill="1" applyBorder="1"/>
    <xf numFmtId="0" fontId="11" fillId="0" borderId="13" xfId="1" applyFont="1" applyFill="1" applyBorder="1"/>
    <xf numFmtId="4" fontId="11" fillId="0" borderId="13" xfId="1" applyNumberFormat="1" applyFont="1" applyFill="1" applyBorder="1"/>
    <xf numFmtId="4" fontId="1" fillId="0" borderId="13" xfId="1" applyNumberFormat="1" applyFont="1" applyFill="1" applyBorder="1"/>
    <xf numFmtId="0" fontId="11" fillId="0" borderId="8" xfId="1" applyFont="1" applyFill="1" applyBorder="1"/>
    <xf numFmtId="0" fontId="11" fillId="0" borderId="41" xfId="1" applyFont="1" applyFill="1" applyBorder="1"/>
    <xf numFmtId="0" fontId="11" fillId="0" borderId="14" xfId="1" applyFont="1" applyFill="1" applyBorder="1"/>
    <xf numFmtId="4" fontId="11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22" fillId="0" borderId="3" xfId="0" applyNumberFormat="1" applyFont="1" applyFill="1" applyBorder="1"/>
    <xf numFmtId="0" fontId="1" fillId="0" borderId="0" xfId="1" applyFont="1" applyFill="1" applyBorder="1"/>
    <xf numFmtId="4" fontId="22" fillId="0" borderId="0" xfId="0" applyNumberFormat="1" applyFont="1" applyFill="1" applyBorder="1"/>
    <xf numFmtId="0" fontId="11" fillId="0" borderId="0" xfId="0" applyFont="1" applyFill="1"/>
    <xf numFmtId="0" fontId="21" fillId="0" borderId="0" xfId="0" applyFont="1" applyFill="1"/>
    <xf numFmtId="4" fontId="21" fillId="0" borderId="0" xfId="0" applyNumberFormat="1" applyFont="1" applyFill="1" applyBorder="1"/>
    <xf numFmtId="4" fontId="33" fillId="0" borderId="0" xfId="0" applyNumberFormat="1" applyFont="1" applyFill="1"/>
    <xf numFmtId="4" fontId="33" fillId="0" borderId="0" xfId="0" applyNumberFormat="1" applyFont="1" applyFill="1" applyBorder="1"/>
    <xf numFmtId="4" fontId="33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2" fillId="0" borderId="48" xfId="0" applyFont="1" applyBorder="1" applyAlignment="1">
      <alignment wrapText="1"/>
    </xf>
    <xf numFmtId="0" fontId="15" fillId="0" borderId="35" xfId="0" applyFont="1" applyBorder="1" applyAlignment="1">
      <alignment horizontal="center" wrapText="1"/>
    </xf>
    <xf numFmtId="0" fontId="15" fillId="0" borderId="35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39" fillId="0" borderId="0" xfId="0" applyFont="1" applyBorder="1"/>
    <xf numFmtId="0" fontId="23" fillId="0" borderId="7" xfId="1" applyFont="1" applyFill="1" applyBorder="1"/>
    <xf numFmtId="4" fontId="33" fillId="0" borderId="13" xfId="0" applyNumberFormat="1" applyFont="1" applyBorder="1"/>
    <xf numFmtId="4" fontId="33" fillId="0" borderId="42" xfId="0" applyNumberFormat="1" applyFont="1" applyBorder="1"/>
    <xf numFmtId="4" fontId="39" fillId="0" borderId="0" xfId="0" applyNumberFormat="1" applyFont="1" applyBorder="1"/>
    <xf numFmtId="0" fontId="15" fillId="0" borderId="49" xfId="0" applyFont="1" applyBorder="1"/>
    <xf numFmtId="4" fontId="22" fillId="0" borderId="32" xfId="0" applyNumberFormat="1" applyFont="1" applyBorder="1"/>
    <xf numFmtId="0" fontId="22" fillId="0" borderId="33" xfId="0" applyFont="1" applyBorder="1"/>
    <xf numFmtId="0" fontId="16" fillId="0" borderId="0" xfId="0" applyFont="1" applyBorder="1"/>
    <xf numFmtId="4" fontId="21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5" fillId="0" borderId="3" xfId="0" applyFont="1" applyBorder="1" applyAlignment="1">
      <alignment horizontal="center" vertical="justify" wrapText="1"/>
    </xf>
    <xf numFmtId="0" fontId="15" fillId="0" borderId="3" xfId="0" applyFont="1" applyBorder="1" applyAlignment="1">
      <alignment horizontal="center" vertical="justify"/>
    </xf>
    <xf numFmtId="0" fontId="15" fillId="0" borderId="21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0" fontId="11" fillId="0" borderId="5" xfId="1" applyFont="1" applyFill="1" applyBorder="1"/>
    <xf numFmtId="4" fontId="21" fillId="0" borderId="6" xfId="0" applyNumberFormat="1" applyFont="1" applyBorder="1"/>
    <xf numFmtId="4" fontId="21" fillId="0" borderId="5" xfId="0" applyNumberFormat="1" applyFont="1" applyBorder="1"/>
    <xf numFmtId="4" fontId="22" fillId="0" borderId="6" xfId="0" applyNumberFormat="1" applyFont="1" applyBorder="1"/>
    <xf numFmtId="0" fontId="11" fillId="0" borderId="10" xfId="1" applyFont="1" applyFill="1" applyBorder="1"/>
    <xf numFmtId="0" fontId="1" fillId="0" borderId="11" xfId="1" applyFont="1" applyFill="1" applyBorder="1"/>
    <xf numFmtId="4" fontId="21" fillId="0" borderId="2" xfId="0" applyNumberFormat="1" applyFont="1" applyBorder="1"/>
    <xf numFmtId="4" fontId="22" fillId="0" borderId="2" xfId="0" applyNumberFormat="1" applyFont="1" applyBorder="1"/>
    <xf numFmtId="0" fontId="30" fillId="0" borderId="0" xfId="1" applyFont="1" applyFill="1" applyBorder="1"/>
    <xf numFmtId="0" fontId="40" fillId="0" borderId="0" xfId="0" applyFont="1" applyAlignment="1">
      <alignment horizontal="center"/>
    </xf>
    <xf numFmtId="0" fontId="11" fillId="0" borderId="0" xfId="1" applyFont="1" applyFill="1" applyBorder="1"/>
    <xf numFmtId="4" fontId="0" fillId="0" borderId="0" xfId="0" applyNumberFormat="1" applyAlignment="1">
      <alignment horizontal="center"/>
    </xf>
    <xf numFmtId="0" fontId="15" fillId="0" borderId="12" xfId="0" applyFont="1" applyBorder="1" applyAlignment="1">
      <alignment horizontal="center" vertical="justify"/>
    </xf>
    <xf numFmtId="0" fontId="15" fillId="0" borderId="0" xfId="0" applyFont="1" applyBorder="1" applyAlignment="1">
      <alignment horizontal="center" vertical="justify"/>
    </xf>
    <xf numFmtId="0" fontId="21" fillId="0" borderId="0" xfId="0" applyFont="1" applyFill="1" applyBorder="1"/>
    <xf numFmtId="0" fontId="0" fillId="0" borderId="0" xfId="0" applyFill="1" applyBorder="1"/>
    <xf numFmtId="0" fontId="11" fillId="0" borderId="4" xfId="1" applyFont="1" applyFill="1" applyBorder="1"/>
    <xf numFmtId="4" fontId="0" fillId="0" borderId="0" xfId="0" applyNumberFormat="1" applyFill="1" applyBorder="1"/>
    <xf numFmtId="0" fontId="11" fillId="0" borderId="7" xfId="1" applyFont="1" applyFill="1" applyBorder="1"/>
    <xf numFmtId="0" fontId="11" fillId="0" borderId="9" xfId="1" applyFont="1" applyFill="1" applyBorder="1"/>
    <xf numFmtId="0" fontId="1" fillId="0" borderId="2" xfId="1" applyFont="1" applyFill="1" applyBorder="1"/>
    <xf numFmtId="4" fontId="22" fillId="0" borderId="12" xfId="0" applyNumberFormat="1" applyFont="1" applyBorder="1"/>
    <xf numFmtId="0" fontId="10" fillId="0" borderId="0" xfId="0" applyFont="1"/>
    <xf numFmtId="0" fontId="1" fillId="0" borderId="0" xfId="0" applyFont="1" applyBorder="1"/>
    <xf numFmtId="4" fontId="30" fillId="5" borderId="0" xfId="0" applyNumberFormat="1" applyFont="1" applyFill="1" applyBorder="1"/>
    <xf numFmtId="4" fontId="1" fillId="0" borderId="0" xfId="1" applyNumberFormat="1" applyFont="1" applyBorder="1"/>
    <xf numFmtId="0" fontId="22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1" fillId="0" borderId="0" xfId="1" applyFont="1" applyBorder="1"/>
    <xf numFmtId="0" fontId="1" fillId="0" borderId="17" xfId="1" applyFont="1" applyFill="1" applyBorder="1" applyAlignment="1">
      <alignment horizontal="center"/>
    </xf>
    <xf numFmtId="0" fontId="11" fillId="0" borderId="16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1" fillId="0" borderId="0" xfId="1" applyFont="1" applyBorder="1" applyAlignment="1">
      <alignment horizontal="center" vertical="justify"/>
    </xf>
    <xf numFmtId="0" fontId="11" fillId="0" borderId="39" xfId="1" applyFont="1" applyFill="1" applyBorder="1" applyAlignment="1">
      <alignment horizontal="center"/>
    </xf>
    <xf numFmtId="0" fontId="1" fillId="0" borderId="5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49" fontId="11" fillId="0" borderId="0" xfId="0" applyNumberFormat="1" applyFont="1" applyBorder="1" applyAlignment="1">
      <alignment vertical="justify"/>
    </xf>
    <xf numFmtId="4" fontId="11" fillId="0" borderId="0" xfId="1" applyNumberFormat="1" applyFont="1" applyFill="1" applyBorder="1"/>
    <xf numFmtId="0" fontId="1" fillId="0" borderId="43" xfId="1" applyFont="1" applyFill="1" applyBorder="1"/>
    <xf numFmtId="0" fontId="1" fillId="0" borderId="38" xfId="1" applyFont="1" applyFill="1" applyBorder="1"/>
    <xf numFmtId="4" fontId="1" fillId="0" borderId="37" xfId="1" applyNumberFormat="1" applyFont="1" applyFill="1" applyBorder="1"/>
    <xf numFmtId="0" fontId="1" fillId="0" borderId="0" xfId="1" applyFont="1" applyBorder="1"/>
    <xf numFmtId="0" fontId="41" fillId="0" borderId="0" xfId="0" applyFont="1"/>
    <xf numFmtId="4" fontId="33" fillId="0" borderId="0" xfId="0" applyNumberFormat="1" applyFont="1"/>
    <xf numFmtId="0" fontId="33" fillId="0" borderId="0" xfId="0" applyFont="1"/>
    <xf numFmtId="164" fontId="33" fillId="0" borderId="0" xfId="0" applyNumberFormat="1" applyFont="1"/>
    <xf numFmtId="0" fontId="1" fillId="0" borderId="16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1" xfId="1" applyFont="1" applyBorder="1" applyAlignment="1">
      <alignment horizontal="center"/>
    </xf>
    <xf numFmtId="4" fontId="1" fillId="0" borderId="18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31" xfId="1" applyFont="1" applyBorder="1"/>
    <xf numFmtId="4" fontId="1" fillId="0" borderId="12" xfId="1" applyNumberFormat="1" applyFont="1" applyFill="1" applyBorder="1" applyAlignment="1">
      <alignment horizontal="right"/>
    </xf>
    <xf numFmtId="0" fontId="41" fillId="0" borderId="0" xfId="0" applyFont="1" applyBorder="1"/>
    <xf numFmtId="0" fontId="15" fillId="0" borderId="50" xfId="0" applyFont="1" applyBorder="1" applyAlignment="1">
      <alignment horizontal="center" vertical="justify"/>
    </xf>
    <xf numFmtId="0" fontId="21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1" fillId="0" borderId="48" xfId="1" applyFont="1" applyFill="1" applyBorder="1"/>
    <xf numFmtId="0" fontId="11" fillId="0" borderId="36" xfId="1" applyFont="1" applyFill="1" applyBorder="1"/>
    <xf numFmtId="4" fontId="11" fillId="0" borderId="30" xfId="0" applyNumberFormat="1" applyFont="1" applyFill="1" applyBorder="1" applyAlignment="1">
      <alignment horizontal="right" vertical="justify"/>
    </xf>
    <xf numFmtId="4" fontId="1" fillId="0" borderId="0" xfId="0" applyNumberFormat="1" applyFont="1" applyFill="1" applyBorder="1" applyAlignment="1">
      <alignment horizontal="right" vertical="justify"/>
    </xf>
    <xf numFmtId="4" fontId="22" fillId="0" borderId="0" xfId="0" applyNumberFormat="1" applyFont="1" applyBorder="1" applyAlignment="1">
      <alignment horizontal="center"/>
    </xf>
    <xf numFmtId="0" fontId="11" fillId="0" borderId="49" xfId="1" applyFont="1" applyFill="1" applyBorder="1"/>
    <xf numFmtId="0" fontId="11" fillId="0" borderId="51" xfId="1" applyFont="1" applyFill="1" applyBorder="1"/>
    <xf numFmtId="4" fontId="11" fillId="0" borderId="33" xfId="0" applyNumberFormat="1" applyFont="1" applyFill="1" applyBorder="1" applyAlignment="1">
      <alignment horizontal="right" vertical="justify"/>
    </xf>
    <xf numFmtId="4" fontId="11" fillId="0" borderId="0" xfId="0" applyNumberFormat="1" applyFont="1" applyFill="1" applyBorder="1" applyAlignment="1">
      <alignment horizontal="right" vertical="justify"/>
    </xf>
    <xf numFmtId="0" fontId="1" fillId="0" borderId="43" xfId="1" applyFont="1" applyBorder="1"/>
    <xf numFmtId="4" fontId="1" fillId="0" borderId="37" xfId="1" applyNumberFormat="1" applyFont="1" applyBorder="1"/>
    <xf numFmtId="4" fontId="1" fillId="0" borderId="0" xfId="1" applyNumberFormat="1" applyFont="1" applyBorder="1" applyAlignment="1">
      <alignment horizontal="right"/>
    </xf>
    <xf numFmtId="0" fontId="42" fillId="0" borderId="0" xfId="0" applyFont="1"/>
    <xf numFmtId="0" fontId="43" fillId="0" borderId="0" xfId="0" applyFont="1"/>
    <xf numFmtId="4" fontId="44" fillId="0" borderId="0" xfId="0" applyNumberFormat="1" applyFont="1" applyBorder="1"/>
    <xf numFmtId="4" fontId="45" fillId="4" borderId="0" xfId="0" applyNumberFormat="1" applyFont="1" applyFill="1" applyBorder="1"/>
    <xf numFmtId="0" fontId="43" fillId="0" borderId="0" xfId="0" applyFont="1" applyFill="1"/>
    <xf numFmtId="0" fontId="10" fillId="0" borderId="0" xfId="0" applyFont="1" applyFill="1"/>
    <xf numFmtId="0" fontId="4" fillId="0" borderId="17" xfId="1" applyFont="1" applyFill="1" applyBorder="1" applyAlignment="1">
      <alignment horizontal="center" vertical="justify"/>
    </xf>
    <xf numFmtId="0" fontId="4" fillId="0" borderId="40" xfId="1" applyFont="1" applyFill="1" applyBorder="1" applyAlignment="1">
      <alignment horizontal="center" vertical="justify"/>
    </xf>
    <xf numFmtId="0" fontId="44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8" xfId="1" applyNumberFormat="1" applyFont="1" applyFill="1" applyBorder="1"/>
    <xf numFmtId="49" fontId="10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31" xfId="1" applyFont="1" applyFill="1" applyBorder="1"/>
    <xf numFmtId="4" fontId="1" fillId="0" borderId="12" xfId="1" applyNumberFormat="1" applyFont="1" applyFill="1" applyBorder="1"/>
    <xf numFmtId="0" fontId="46" fillId="0" borderId="0" xfId="0" applyFont="1"/>
    <xf numFmtId="0" fontId="48" fillId="0" borderId="0" xfId="0" applyFont="1"/>
    <xf numFmtId="4" fontId="47" fillId="0" borderId="0" xfId="0" applyNumberFormat="1" applyFont="1"/>
    <xf numFmtId="4" fontId="44" fillId="0" borderId="0" xfId="1" applyNumberFormat="1" applyFont="1" applyBorder="1"/>
    <xf numFmtId="0" fontId="4" fillId="0" borderId="0" xfId="1" applyFont="1" applyFill="1" applyBorder="1"/>
    <xf numFmtId="4" fontId="49" fillId="0" borderId="0" xfId="0" applyNumberFormat="1" applyFont="1" applyFill="1" applyBorder="1"/>
    <xf numFmtId="0" fontId="50" fillId="0" borderId="0" xfId="0" applyFont="1"/>
    <xf numFmtId="0" fontId="47" fillId="0" borderId="0" xfId="0" applyFont="1"/>
    <xf numFmtId="0" fontId="34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" fontId="13" fillId="0" borderId="18" xfId="0" applyNumberFormat="1" applyFont="1" applyBorder="1"/>
    <xf numFmtId="0" fontId="48" fillId="0" borderId="0" xfId="0" applyFont="1" applyBorder="1"/>
    <xf numFmtId="0" fontId="34" fillId="0" borderId="43" xfId="1" applyFont="1" applyBorder="1"/>
    <xf numFmtId="0" fontId="34" fillId="0" borderId="38" xfId="1" applyFont="1" applyBorder="1"/>
    <xf numFmtId="4" fontId="13" fillId="0" borderId="12" xfId="0" applyNumberFormat="1" applyFont="1" applyBorder="1"/>
    <xf numFmtId="0" fontId="24" fillId="0" borderId="0" xfId="0" applyFont="1" applyBorder="1"/>
    <xf numFmtId="0" fontId="51" fillId="0" borderId="0" xfId="0" applyFont="1" applyBorder="1"/>
    <xf numFmtId="0" fontId="34" fillId="0" borderId="0" xfId="1" applyFont="1" applyBorder="1"/>
    <xf numFmtId="4" fontId="23" fillId="0" borderId="0" xfId="0" applyNumberFormat="1" applyFont="1" applyBorder="1"/>
    <xf numFmtId="0" fontId="23" fillId="0" borderId="0" xfId="0" applyFont="1"/>
    <xf numFmtId="0" fontId="23" fillId="0" borderId="0" xfId="0" applyFont="1" applyBorder="1"/>
    <xf numFmtId="0" fontId="11" fillId="0" borderId="2" xfId="1" applyFont="1" applyFill="1" applyBorder="1" applyAlignment="1">
      <alignment horizontal="center"/>
    </xf>
    <xf numFmtId="4" fontId="11" fillId="0" borderId="48" xfId="0" applyNumberFormat="1" applyFont="1" applyFill="1" applyBorder="1" applyAlignment="1">
      <alignment horizontal="center" vertical="justify"/>
    </xf>
    <xf numFmtId="0" fontId="0" fillId="0" borderId="30" xfId="0" applyBorder="1"/>
    <xf numFmtId="0" fontId="11" fillId="0" borderId="5" xfId="1" applyFont="1" applyFill="1" applyBorder="1" applyAlignment="1">
      <alignment horizontal="left"/>
    </xf>
    <xf numFmtId="4" fontId="23" fillId="0" borderId="18" xfId="0" applyNumberFormat="1" applyFont="1" applyBorder="1" applyAlignment="1">
      <alignment horizontal="right" vertical="justify"/>
    </xf>
    <xf numFmtId="4" fontId="23" fillId="0" borderId="0" xfId="0" applyNumberFormat="1" applyFont="1" applyBorder="1" applyAlignment="1">
      <alignment horizontal="right" vertical="justify"/>
    </xf>
    <xf numFmtId="4" fontId="23" fillId="0" borderId="0" xfId="1" applyNumberFormat="1" applyFont="1" applyBorder="1"/>
    <xf numFmtId="4" fontId="23" fillId="0" borderId="7" xfId="0" applyNumberFormat="1" applyFont="1" applyBorder="1" applyAlignment="1">
      <alignment horizontal="right" vertical="justify"/>
    </xf>
    <xf numFmtId="0" fontId="0" fillId="0" borderId="42" xfId="0" applyBorder="1" applyAlignment="1">
      <alignment horizontal="center"/>
    </xf>
    <xf numFmtId="0" fontId="11" fillId="0" borderId="8" xfId="1" applyFont="1" applyFill="1" applyBorder="1" applyAlignment="1">
      <alignment horizontal="left"/>
    </xf>
    <xf numFmtId="4" fontId="23" fillId="0" borderId="44" xfId="0" applyNumberFormat="1" applyFont="1" applyBorder="1" applyAlignment="1">
      <alignment horizontal="right" vertical="justify"/>
    </xf>
    <xf numFmtId="4" fontId="23" fillId="0" borderId="45" xfId="0" applyNumberFormat="1" applyFont="1" applyBorder="1" applyAlignment="1">
      <alignment horizontal="right" vertical="justify"/>
    </xf>
    <xf numFmtId="4" fontId="23" fillId="0" borderId="49" xfId="0" applyNumberFormat="1" applyFont="1" applyBorder="1" applyAlignment="1">
      <alignment horizontal="right" vertical="justify"/>
    </xf>
    <xf numFmtId="0" fontId="34" fillId="0" borderId="1" xfId="1" applyFont="1" applyBorder="1"/>
    <xf numFmtId="4" fontId="15" fillId="0" borderId="12" xfId="0" applyNumberFormat="1" applyFont="1" applyBorder="1"/>
    <xf numFmtId="0" fontId="14" fillId="0" borderId="0" xfId="0" applyFont="1"/>
    <xf numFmtId="0" fontId="16" fillId="0" borderId="0" xfId="0" applyFont="1" applyFill="1" applyBorder="1"/>
    <xf numFmtId="4" fontId="16" fillId="0" borderId="0" xfId="0" applyNumberFormat="1" applyFont="1" applyBorder="1"/>
    <xf numFmtId="4" fontId="52" fillId="0" borderId="0" xfId="0" applyNumberFormat="1" applyFont="1"/>
    <xf numFmtId="0" fontId="23" fillId="0" borderId="0" xfId="0" applyFont="1" applyFill="1"/>
    <xf numFmtId="0" fontId="19" fillId="0" borderId="0" xfId="0" applyFont="1" applyFill="1"/>
    <xf numFmtId="4" fontId="38" fillId="0" borderId="0" xfId="0" applyNumberFormat="1" applyFont="1" applyBorder="1"/>
    <xf numFmtId="0" fontId="53" fillId="0" borderId="0" xfId="0" applyFont="1" applyFill="1"/>
    <xf numFmtId="0" fontId="54" fillId="0" borderId="0" xfId="0" applyFont="1" applyFill="1"/>
    <xf numFmtId="0" fontId="11" fillId="0" borderId="16" xfId="1" applyFont="1" applyBorder="1" applyAlignment="1">
      <alignment horizontal="center"/>
    </xf>
    <xf numFmtId="0" fontId="11" fillId="0" borderId="39" xfId="1" applyFont="1" applyBorder="1" applyAlignment="1">
      <alignment horizontal="center"/>
    </xf>
    <xf numFmtId="0" fontId="26" fillId="0" borderId="39" xfId="1" applyFont="1" applyBorder="1" applyAlignment="1">
      <alignment horizontal="center" vertical="justify"/>
    </xf>
    <xf numFmtId="0" fontId="4" fillId="0" borderId="39" xfId="1" applyFont="1" applyBorder="1" applyAlignment="1">
      <alignment horizontal="center" vertical="justify"/>
    </xf>
    <xf numFmtId="0" fontId="26" fillId="0" borderId="50" xfId="1" applyFont="1" applyFill="1" applyBorder="1" applyAlignment="1">
      <alignment horizontal="center" vertical="justify"/>
    </xf>
    <xf numFmtId="0" fontId="11" fillId="0" borderId="2" xfId="0" applyFont="1" applyFill="1" applyBorder="1" applyAlignment="1">
      <alignment horizontal="right"/>
    </xf>
    <xf numFmtId="0" fontId="11" fillId="0" borderId="11" xfId="0" applyFont="1" applyFill="1" applyBorder="1"/>
    <xf numFmtId="4" fontId="11" fillId="0" borderId="2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19" fillId="0" borderId="0" xfId="0" applyFont="1" applyBorder="1"/>
    <xf numFmtId="0" fontId="13" fillId="0" borderId="2" xfId="1" applyFont="1" applyBorder="1" applyAlignment="1">
      <alignment horizontal="center"/>
    </xf>
    <xf numFmtId="0" fontId="13" fillId="0" borderId="11" xfId="1" applyFont="1" applyBorder="1" applyAlignment="1">
      <alignment horizontal="center"/>
    </xf>
    <xf numFmtId="0" fontId="23" fillId="0" borderId="4" xfId="1" applyFont="1" applyFill="1" applyBorder="1"/>
    <xf numFmtId="0" fontId="23" fillId="0" borderId="5" xfId="1" applyFont="1" applyFill="1" applyBorder="1"/>
    <xf numFmtId="4" fontId="23" fillId="0" borderId="52" xfId="0" applyNumberFormat="1" applyFont="1" applyBorder="1" applyAlignment="1">
      <alignment horizontal="right" vertical="justify"/>
    </xf>
    <xf numFmtId="4" fontId="11" fillId="0" borderId="0" xfId="0" applyNumberFormat="1" applyFont="1" applyBorder="1" applyAlignment="1">
      <alignment horizontal="right" vertical="justify"/>
    </xf>
    <xf numFmtId="0" fontId="13" fillId="0" borderId="1" xfId="1" applyFont="1" applyBorder="1"/>
    <xf numFmtId="0" fontId="13" fillId="0" borderId="31" xfId="1" applyFont="1" applyBorder="1"/>
    <xf numFmtId="4" fontId="13" fillId="0" borderId="12" xfId="1" applyNumberFormat="1" applyFont="1" applyBorder="1"/>
    <xf numFmtId="0" fontId="22" fillId="4" borderId="0" xfId="0" applyFont="1" applyFill="1"/>
    <xf numFmtId="4" fontId="30" fillId="4" borderId="0" xfId="0" applyNumberFormat="1" applyFont="1" applyFill="1" applyBorder="1"/>
    <xf numFmtId="4" fontId="1" fillId="4" borderId="0" xfId="0" applyNumberFormat="1" applyFont="1" applyFill="1" applyBorder="1"/>
    <xf numFmtId="0" fontId="1" fillId="0" borderId="12" xfId="1" applyFont="1" applyFill="1" applyBorder="1"/>
    <xf numFmtId="0" fontId="1" fillId="0" borderId="46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1" xfId="1" applyFont="1" applyFill="1" applyBorder="1" applyAlignment="1">
      <alignment horizontal="center" vertical="justify"/>
    </xf>
    <xf numFmtId="0" fontId="11" fillId="0" borderId="6" xfId="0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0" fillId="0" borderId="13" xfId="0" applyFill="1" applyBorder="1"/>
    <xf numFmtId="4" fontId="11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22" fillId="0" borderId="27" xfId="0" applyFont="1" applyFill="1" applyBorder="1"/>
    <xf numFmtId="0" fontId="22" fillId="0" borderId="28" xfId="0" applyFont="1" applyFill="1" applyBorder="1"/>
    <xf numFmtId="4" fontId="22" fillId="0" borderId="28" xfId="0" applyNumberFormat="1" applyFont="1" applyFill="1" applyBorder="1"/>
    <xf numFmtId="4" fontId="33" fillId="0" borderId="0" xfId="0" applyNumberFormat="1" applyFont="1" applyBorder="1"/>
    <xf numFmtId="4" fontId="11" fillId="0" borderId="0" xfId="0" applyNumberFormat="1" applyFont="1" applyBorder="1"/>
    <xf numFmtId="4" fontId="41" fillId="0" borderId="0" xfId="0" applyNumberFormat="1" applyFont="1" applyBorder="1"/>
    <xf numFmtId="4" fontId="41" fillId="0" borderId="0" xfId="0" applyNumberFormat="1" applyFont="1" applyBorder="1" applyAlignment="1">
      <alignment horizontal="center"/>
    </xf>
    <xf numFmtId="0" fontId="11" fillId="0" borderId="0" xfId="0" applyFont="1" applyBorder="1"/>
    <xf numFmtId="4" fontId="30" fillId="0" borderId="0" xfId="0" applyNumberFormat="1" applyFont="1" applyBorder="1"/>
    <xf numFmtId="0" fontId="22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4" fontId="13" fillId="0" borderId="29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23" fillId="0" borderId="53" xfId="1" applyFont="1" applyFill="1" applyBorder="1"/>
    <xf numFmtId="4" fontId="21" fillId="0" borderId="4" xfId="0" applyNumberFormat="1" applyFont="1" applyBorder="1"/>
    <xf numFmtId="4" fontId="11" fillId="0" borderId="54" xfId="0" applyNumberFormat="1" applyFont="1" applyBorder="1"/>
    <xf numFmtId="4" fontId="13" fillId="0" borderId="55" xfId="0" applyNumberFormat="1" applyFont="1" applyBorder="1"/>
    <xf numFmtId="0" fontId="15" fillId="0" borderId="56" xfId="0" applyFont="1" applyBorder="1"/>
    <xf numFmtId="4" fontId="15" fillId="0" borderId="49" xfId="0" applyNumberFormat="1" applyFont="1" applyBorder="1"/>
    <xf numFmtId="4" fontId="15" fillId="0" borderId="33" xfId="0" applyNumberFormat="1" applyFont="1" applyBorder="1"/>
    <xf numFmtId="4" fontId="13" fillId="0" borderId="57" xfId="0" applyNumberFormat="1" applyFont="1" applyBorder="1"/>
    <xf numFmtId="0" fontId="11" fillId="0" borderId="0" xfId="1" applyFont="1"/>
    <xf numFmtId="0" fontId="11" fillId="0" borderId="2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6" fillId="0" borderId="3" xfId="0" applyFont="1" applyBorder="1" applyAlignment="1">
      <alignment horizontal="center" vertical="justify" wrapText="1"/>
    </xf>
    <xf numFmtId="0" fontId="16" fillId="0" borderId="3" xfId="0" applyFont="1" applyBorder="1" applyAlignment="1">
      <alignment horizontal="center" vertical="justify"/>
    </xf>
    <xf numFmtId="4" fontId="11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52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1" xfId="0" applyNumberFormat="1" applyFont="1" applyBorder="1"/>
    <xf numFmtId="0" fontId="55" fillId="0" borderId="0" xfId="0" applyFont="1"/>
    <xf numFmtId="4" fontId="33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55" fillId="0" borderId="0" xfId="1" applyFont="1"/>
    <xf numFmtId="4" fontId="30" fillId="2" borderId="0" xfId="0" applyNumberFormat="1" applyFont="1" applyFill="1"/>
    <xf numFmtId="0" fontId="33" fillId="2" borderId="0" xfId="0" applyFont="1" applyFill="1"/>
    <xf numFmtId="0" fontId="11" fillId="0" borderId="16" xfId="1" applyFont="1" applyFill="1" applyBorder="1" applyAlignment="1">
      <alignment horizontal="center"/>
    </xf>
    <xf numFmtId="0" fontId="1" fillId="0" borderId="34" xfId="1" applyFont="1" applyFill="1" applyBorder="1" applyAlignment="1">
      <alignment horizontal="center"/>
    </xf>
    <xf numFmtId="0" fontId="4" fillId="0" borderId="39" xfId="1" applyFont="1" applyFill="1" applyBorder="1" applyAlignment="1">
      <alignment horizontal="center" vertical="justify"/>
    </xf>
    <xf numFmtId="0" fontId="11" fillId="0" borderId="13" xfId="0" applyFont="1" applyFill="1" applyBorder="1" applyAlignment="1">
      <alignment horizontal="right"/>
    </xf>
    <xf numFmtId="0" fontId="1" fillId="0" borderId="11" xfId="1" applyFont="1" applyBorder="1" applyAlignment="1">
      <alignment horizontal="center"/>
    </xf>
    <xf numFmtId="0" fontId="15" fillId="0" borderId="13" xfId="0" applyFont="1" applyBorder="1" applyAlignment="1">
      <alignment horizontal="center" vertical="justify"/>
    </xf>
    <xf numFmtId="0" fontId="11" fillId="0" borderId="8" xfId="0" applyFont="1" applyFill="1" applyBorder="1"/>
    <xf numFmtId="4" fontId="1" fillId="0" borderId="13" xfId="0" applyNumberFormat="1" applyFont="1" applyBorder="1" applyAlignment="1">
      <alignment horizontal="right" vertical="justify"/>
    </xf>
    <xf numFmtId="4" fontId="1" fillId="0" borderId="0" xfId="0" applyNumberFormat="1" applyFont="1" applyBorder="1" applyAlignment="1">
      <alignment horizontal="right" vertical="justify"/>
    </xf>
    <xf numFmtId="4" fontId="19" fillId="0" borderId="0" xfId="0" applyNumberFormat="1" applyFont="1" applyBorder="1"/>
    <xf numFmtId="4" fontId="1" fillId="0" borderId="13" xfId="1" applyNumberFormat="1" applyFont="1" applyBorder="1"/>
    <xf numFmtId="4" fontId="15" fillId="0" borderId="31" xfId="0" applyNumberFormat="1" applyFont="1" applyBorder="1" applyAlignment="1">
      <alignment horizontal="center"/>
    </xf>
    <xf numFmtId="4" fontId="23" fillId="0" borderId="47" xfId="0" applyNumberFormat="1" applyFont="1" applyBorder="1"/>
    <xf numFmtId="0" fontId="22" fillId="0" borderId="1" xfId="0" applyFont="1" applyBorder="1"/>
    <xf numFmtId="4" fontId="15" fillId="0" borderId="2" xfId="0" applyNumberFormat="1" applyFont="1" applyBorder="1" applyAlignment="1">
      <alignment horizontal="center"/>
    </xf>
    <xf numFmtId="0" fontId="21" fillId="0" borderId="1" xfId="0" applyFont="1" applyFill="1" applyBorder="1"/>
    <xf numFmtId="4" fontId="23" fillId="0" borderId="2" xfId="0" applyNumberFormat="1" applyFont="1" applyBorder="1"/>
    <xf numFmtId="4" fontId="13" fillId="0" borderId="3" xfId="0" applyNumberFormat="1" applyFont="1" applyBorder="1"/>
    <xf numFmtId="4" fontId="15" fillId="0" borderId="29" xfId="0" applyNumberFormat="1" applyFont="1" applyBorder="1" applyAlignment="1">
      <alignment horizontal="center"/>
    </xf>
    <xf numFmtId="4" fontId="23" fillId="0" borderId="55" xfId="0" applyNumberFormat="1" applyFont="1" applyBorder="1"/>
    <xf numFmtId="4" fontId="13" fillId="0" borderId="2" xfId="0" applyNumberFormat="1" applyFont="1" applyBorder="1"/>
    <xf numFmtId="4" fontId="13" fillId="0" borderId="21" xfId="0" applyNumberFormat="1" applyFont="1" applyBorder="1"/>
    <xf numFmtId="4" fontId="25" fillId="0" borderId="0" xfId="0" applyNumberFormat="1" applyFont="1"/>
    <xf numFmtId="4" fontId="3" fillId="0" borderId="52" xfId="0" applyNumberFormat="1" applyFont="1" applyFill="1" applyBorder="1"/>
    <xf numFmtId="4" fontId="3" fillId="0" borderId="47" xfId="0" applyNumberFormat="1" applyFont="1" applyFill="1" applyBorder="1"/>
    <xf numFmtId="0" fontId="7" fillId="0" borderId="11" xfId="0" applyFont="1" applyFill="1" applyBorder="1" applyAlignment="1">
      <alignment horizontal="center"/>
    </xf>
    <xf numFmtId="4" fontId="7" fillId="0" borderId="52" xfId="0" applyNumberFormat="1" applyFont="1" applyFill="1" applyBorder="1"/>
    <xf numFmtId="4" fontId="7" fillId="0" borderId="29" xfId="0" applyNumberFormat="1" applyFont="1" applyBorder="1"/>
    <xf numFmtId="0" fontId="15" fillId="0" borderId="0" xfId="0" applyFont="1" applyAlignment="1">
      <alignment vertical="center"/>
    </xf>
    <xf numFmtId="0" fontId="29" fillId="0" borderId="0" xfId="0" applyFont="1" applyAlignment="1">
      <alignment horizontal="center"/>
    </xf>
    <xf numFmtId="4" fontId="13" fillId="0" borderId="40" xfId="0" applyNumberFormat="1" applyFont="1" applyBorder="1"/>
    <xf numFmtId="0" fontId="25" fillId="0" borderId="58" xfId="0" applyFont="1" applyBorder="1"/>
    <xf numFmtId="4" fontId="13" fillId="0" borderId="43" xfId="0" applyNumberFormat="1" applyFont="1" applyBorder="1"/>
    <xf numFmtId="4" fontId="25" fillId="0" borderId="59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workbookViewId="0">
      <selection activeCell="C107" sqref="C107"/>
    </sheetView>
  </sheetViews>
  <sheetFormatPr defaultRowHeight="16.5"/>
  <cols>
    <col min="1" max="1" width="7" style="3" customWidth="1"/>
    <col min="2" max="2" width="30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1.28515625" style="3" bestFit="1" customWidth="1"/>
    <col min="7" max="7" width="9.85546875" style="3" bestFit="1" customWidth="1"/>
    <col min="8" max="9" width="9.85546875" style="3" customWidth="1"/>
    <col min="10" max="10" width="12.28515625" style="3" customWidth="1"/>
    <col min="11" max="11" width="13.140625" style="3" bestFit="1" customWidth="1"/>
    <col min="12" max="12" width="11.28515625" style="3" bestFit="1" customWidth="1"/>
    <col min="13" max="16384" width="9.140625" style="3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8" customFormat="1">
      <c r="A2" s="492" t="s">
        <v>196</v>
      </c>
      <c r="B2" s="55"/>
      <c r="C2" s="55"/>
      <c r="D2" s="55"/>
      <c r="E2" s="55"/>
      <c r="F2" s="55"/>
      <c r="G2" s="55"/>
      <c r="H2" s="55"/>
      <c r="I2" s="55"/>
      <c r="J2" s="55"/>
    </row>
    <row r="3" spans="1:13">
      <c r="A3" s="4" t="s">
        <v>46</v>
      </c>
      <c r="B3" s="4"/>
      <c r="C3" s="4" t="s">
        <v>52</v>
      </c>
      <c r="G3" s="4" t="s">
        <v>47</v>
      </c>
      <c r="H3" s="4"/>
      <c r="I3" s="4"/>
    </row>
    <row r="4" spans="1:13">
      <c r="A4" s="4" t="s">
        <v>1</v>
      </c>
      <c r="B4" s="4"/>
      <c r="C4" s="4" t="s">
        <v>53</v>
      </c>
      <c r="G4" s="4" t="s">
        <v>2</v>
      </c>
      <c r="H4" s="4"/>
      <c r="I4" s="4"/>
    </row>
    <row r="5" spans="1:13">
      <c r="A5" s="5"/>
      <c r="B5" s="5"/>
      <c r="C5" s="5"/>
      <c r="D5" s="6"/>
      <c r="E5" s="6"/>
      <c r="F5" s="6"/>
      <c r="G5" s="6"/>
      <c r="H5" s="6"/>
      <c r="I5" s="6"/>
      <c r="J5" s="6"/>
    </row>
    <row r="6" spans="1:13">
      <c r="A6" s="5"/>
      <c r="B6" s="5"/>
      <c r="C6" s="5"/>
      <c r="D6" s="6"/>
      <c r="E6" s="6"/>
      <c r="F6" s="6"/>
      <c r="G6" s="6"/>
      <c r="H6" s="6"/>
      <c r="I6" s="6"/>
      <c r="J6" s="6"/>
    </row>
    <row r="7" spans="1:13">
      <c r="A7" s="5"/>
      <c r="B7" s="7" t="s">
        <v>197</v>
      </c>
      <c r="C7" s="7"/>
      <c r="J7" s="7"/>
    </row>
    <row r="8" spans="1:13">
      <c r="A8" s="9"/>
      <c r="B8" s="9" t="s">
        <v>198</v>
      </c>
      <c r="C8" s="9"/>
      <c r="D8" s="7"/>
      <c r="E8" s="7"/>
      <c r="F8" s="7"/>
      <c r="G8" s="7"/>
      <c r="H8" s="7"/>
      <c r="I8" s="7"/>
      <c r="J8"/>
      <c r="K8" s="10"/>
    </row>
    <row r="9" spans="1:13">
      <c r="A9" s="9"/>
      <c r="B9" s="9"/>
      <c r="C9" s="9"/>
      <c r="D9" s="7"/>
      <c r="E9" s="7"/>
      <c r="F9" s="7"/>
      <c r="G9" s="7"/>
      <c r="H9" s="7"/>
      <c r="I9" s="7"/>
      <c r="J9"/>
      <c r="K9" s="10"/>
    </row>
    <row r="10" spans="1:13" ht="17.25" thickBot="1">
      <c r="A10" s="11" t="s">
        <v>3</v>
      </c>
      <c r="B10" s="12"/>
      <c r="C10" s="12"/>
      <c r="D10" s="13"/>
      <c r="E10" s="13"/>
      <c r="F10" s="13"/>
      <c r="G10" s="13"/>
      <c r="H10" s="13"/>
      <c r="I10" s="13"/>
      <c r="J10" s="127" t="s">
        <v>78</v>
      </c>
      <c r="K10" s="8"/>
    </row>
    <row r="11" spans="1:13" ht="17.25" thickBot="1">
      <c r="A11" s="14" t="s">
        <v>4</v>
      </c>
      <c r="B11" s="14" t="s">
        <v>5</v>
      </c>
      <c r="C11" s="14" t="s">
        <v>62</v>
      </c>
      <c r="D11" s="88" t="s">
        <v>63</v>
      </c>
      <c r="E11" s="88" t="s">
        <v>64</v>
      </c>
      <c r="F11" s="88" t="s">
        <v>54</v>
      </c>
      <c r="G11" s="88" t="s">
        <v>55</v>
      </c>
      <c r="H11" s="88" t="s">
        <v>73</v>
      </c>
      <c r="I11" s="88" t="s">
        <v>175</v>
      </c>
      <c r="J11" s="57" t="s">
        <v>51</v>
      </c>
      <c r="K11" s="62"/>
    </row>
    <row r="12" spans="1:13">
      <c r="A12" s="15">
        <v>1</v>
      </c>
      <c r="B12" s="16" t="s">
        <v>6</v>
      </c>
      <c r="C12" s="79">
        <v>62303.97</v>
      </c>
      <c r="D12" s="79">
        <v>70974.52</v>
      </c>
      <c r="E12" s="79">
        <v>65925.039999999994</v>
      </c>
      <c r="F12" s="79">
        <v>63105.83</v>
      </c>
      <c r="G12" s="79">
        <v>64558.02</v>
      </c>
      <c r="H12" s="79">
        <v>64808.94000000001</v>
      </c>
      <c r="I12" s="79">
        <v>59685</v>
      </c>
      <c r="J12" s="79">
        <f>SUM(C12:I12)</f>
        <v>451361.32</v>
      </c>
      <c r="K12" s="34"/>
      <c r="L12" s="8"/>
      <c r="M12" s="32"/>
    </row>
    <row r="13" spans="1:13">
      <c r="A13" s="17">
        <v>2</v>
      </c>
      <c r="B13" s="18" t="s">
        <v>7</v>
      </c>
      <c r="C13" s="76">
        <v>38769.25</v>
      </c>
      <c r="D13" s="76">
        <v>40941.339999999997</v>
      </c>
      <c r="E13" s="76">
        <v>33792.959999999999</v>
      </c>
      <c r="F13" s="76">
        <v>39206.35</v>
      </c>
      <c r="G13" s="76">
        <v>36289.69</v>
      </c>
      <c r="H13" s="76">
        <v>33328.29</v>
      </c>
      <c r="I13" s="79">
        <v>33700</v>
      </c>
      <c r="J13" s="79">
        <f t="shared" ref="J13:J21" si="0">SUM(C13:I13)</f>
        <v>256027.88</v>
      </c>
      <c r="K13" s="34"/>
      <c r="L13" s="8"/>
      <c r="M13" s="32"/>
    </row>
    <row r="14" spans="1:13">
      <c r="A14" s="17">
        <v>3</v>
      </c>
      <c r="B14" s="18" t="s">
        <v>8</v>
      </c>
      <c r="C14" s="76">
        <v>43184.54</v>
      </c>
      <c r="D14" s="76">
        <v>49134.96</v>
      </c>
      <c r="E14" s="76">
        <v>45809.14</v>
      </c>
      <c r="F14" s="76">
        <v>44388.24</v>
      </c>
      <c r="G14" s="76">
        <v>43465.78</v>
      </c>
      <c r="H14" s="76">
        <v>45423</v>
      </c>
      <c r="I14" s="79">
        <v>44087</v>
      </c>
      <c r="J14" s="79">
        <f t="shared" si="0"/>
        <v>315492.66000000003</v>
      </c>
      <c r="K14" s="34"/>
      <c r="L14" s="8"/>
      <c r="M14" s="32"/>
    </row>
    <row r="15" spans="1:13">
      <c r="A15" s="17">
        <v>4</v>
      </c>
      <c r="B15" s="18" t="s">
        <v>79</v>
      </c>
      <c r="C15" s="76">
        <v>59036.42</v>
      </c>
      <c r="D15" s="76">
        <v>67289.509999999995</v>
      </c>
      <c r="E15" s="76">
        <v>62437.11</v>
      </c>
      <c r="F15" s="76">
        <v>70022.89</v>
      </c>
      <c r="G15" s="76">
        <v>64642.73</v>
      </c>
      <c r="H15" s="76">
        <v>59564.09</v>
      </c>
      <c r="I15" s="79">
        <v>60317</v>
      </c>
      <c r="J15" s="79">
        <f t="shared" si="0"/>
        <v>443309.75</v>
      </c>
      <c r="K15" s="34"/>
      <c r="L15" s="71"/>
      <c r="M15" s="32"/>
    </row>
    <row r="16" spans="1:13">
      <c r="A16" s="17">
        <v>5</v>
      </c>
      <c r="B16" s="18" t="s">
        <v>10</v>
      </c>
      <c r="C16" s="76">
        <v>68052.679999999993</v>
      </c>
      <c r="D16" s="76">
        <v>67209.600000000006</v>
      </c>
      <c r="E16" s="76">
        <v>66645.210000000006</v>
      </c>
      <c r="F16" s="76">
        <v>63675.03</v>
      </c>
      <c r="G16" s="76">
        <v>65152.47</v>
      </c>
      <c r="H16" s="76">
        <v>65399.009999999995</v>
      </c>
      <c r="I16" s="79">
        <v>60280</v>
      </c>
      <c r="J16" s="79">
        <f t="shared" si="0"/>
        <v>456414</v>
      </c>
      <c r="K16" s="34"/>
      <c r="L16" s="8"/>
      <c r="M16" s="32"/>
    </row>
    <row r="17" spans="1:13" s="8" customFormat="1">
      <c r="A17" s="17">
        <v>6</v>
      </c>
      <c r="B17" s="18" t="s">
        <v>72</v>
      </c>
      <c r="C17" s="76">
        <v>59889.71</v>
      </c>
      <c r="D17" s="76">
        <v>68142.460000000006</v>
      </c>
      <c r="E17" s="76">
        <v>63298.27</v>
      </c>
      <c r="F17" s="76">
        <v>60902.12</v>
      </c>
      <c r="G17" s="76">
        <v>62207.54</v>
      </c>
      <c r="H17" s="76">
        <v>62518.26</v>
      </c>
      <c r="I17" s="79">
        <v>57652</v>
      </c>
      <c r="J17" s="79">
        <f t="shared" si="0"/>
        <v>434610.36</v>
      </c>
      <c r="K17" s="34"/>
      <c r="L17" s="71"/>
      <c r="M17" s="32"/>
    </row>
    <row r="18" spans="1:13">
      <c r="A18" s="17">
        <v>7</v>
      </c>
      <c r="B18" s="18" t="s">
        <v>56</v>
      </c>
      <c r="C18" s="76">
        <v>47824.43</v>
      </c>
      <c r="D18" s="76">
        <v>40363.5</v>
      </c>
      <c r="E18" s="76">
        <v>44791.48</v>
      </c>
      <c r="F18" s="76">
        <v>44566.99</v>
      </c>
      <c r="G18" s="76">
        <v>46478.13</v>
      </c>
      <c r="H18" s="76">
        <v>46918.820000000007</v>
      </c>
      <c r="I18" s="79">
        <v>43185</v>
      </c>
      <c r="J18" s="79">
        <f t="shared" si="0"/>
        <v>314128.34999999998</v>
      </c>
      <c r="K18" s="34"/>
      <c r="L18" s="8"/>
      <c r="M18" s="32"/>
    </row>
    <row r="19" spans="1:13">
      <c r="A19" s="17">
        <v>8</v>
      </c>
      <c r="B19" s="18" t="s">
        <v>12</v>
      </c>
      <c r="C19" s="76">
        <v>43150.05</v>
      </c>
      <c r="D19" s="76">
        <v>51036.82</v>
      </c>
      <c r="E19" s="76">
        <v>51106.71</v>
      </c>
      <c r="F19" s="76">
        <v>50462.52</v>
      </c>
      <c r="G19" s="76">
        <v>50550.42</v>
      </c>
      <c r="H19" s="76">
        <v>50558</v>
      </c>
      <c r="I19" s="79">
        <v>49071</v>
      </c>
      <c r="J19" s="79">
        <f t="shared" si="0"/>
        <v>345935.51999999996</v>
      </c>
      <c r="K19" s="34"/>
      <c r="L19" s="8"/>
      <c r="M19" s="32"/>
    </row>
    <row r="20" spans="1:13">
      <c r="A20" s="17">
        <v>9</v>
      </c>
      <c r="B20" s="18" t="s">
        <v>13</v>
      </c>
      <c r="C20" s="76">
        <v>9427.15</v>
      </c>
      <c r="D20" s="76">
        <v>19045.36</v>
      </c>
      <c r="E20" s="76">
        <v>28888.54</v>
      </c>
      <c r="F20" s="76">
        <v>20376.77</v>
      </c>
      <c r="G20" s="76">
        <v>20755.919999999998</v>
      </c>
      <c r="H20" s="76">
        <v>28585</v>
      </c>
      <c r="I20" s="79">
        <v>27744</v>
      </c>
      <c r="J20" s="79">
        <f t="shared" si="0"/>
        <v>154822.74</v>
      </c>
      <c r="K20" s="34"/>
      <c r="L20" s="8"/>
      <c r="M20" s="32"/>
    </row>
    <row r="21" spans="1:13" ht="17.25" thickBot="1">
      <c r="A21" s="19">
        <v>10</v>
      </c>
      <c r="B21" s="20" t="s">
        <v>14</v>
      </c>
      <c r="C21" s="78">
        <v>9758.49</v>
      </c>
      <c r="D21" s="78">
        <v>17597.009999999998</v>
      </c>
      <c r="E21" s="78">
        <v>18769.990000000002</v>
      </c>
      <c r="F21" s="78">
        <v>17954.37</v>
      </c>
      <c r="G21" s="78">
        <v>18763.060000000001</v>
      </c>
      <c r="H21" s="78">
        <v>25971.77</v>
      </c>
      <c r="I21" s="487">
        <v>25210</v>
      </c>
      <c r="J21" s="79">
        <f t="shared" si="0"/>
        <v>134024.69</v>
      </c>
      <c r="K21" s="34"/>
      <c r="M21" s="32"/>
    </row>
    <row r="22" spans="1:13" ht="17.25" thickBot="1">
      <c r="A22" s="105"/>
      <c r="B22" s="70" t="s">
        <v>15</v>
      </c>
      <c r="C22" s="54">
        <f>SUM(C12:C21)</f>
        <v>441396.69</v>
      </c>
      <c r="D22" s="54">
        <f t="shared" ref="D22:J22" si="1">SUM(D12:D21)</f>
        <v>491735.08000000007</v>
      </c>
      <c r="E22" s="54">
        <f t="shared" si="1"/>
        <v>481464.45</v>
      </c>
      <c r="F22" s="54">
        <f t="shared" si="1"/>
        <v>474661.11</v>
      </c>
      <c r="G22" s="54">
        <f t="shared" si="1"/>
        <v>472863.75999999995</v>
      </c>
      <c r="H22" s="54">
        <f t="shared" si="1"/>
        <v>483075.18000000005</v>
      </c>
      <c r="I22" s="54">
        <f t="shared" si="1"/>
        <v>460931</v>
      </c>
      <c r="J22" s="54">
        <f t="shared" si="1"/>
        <v>3306127.27</v>
      </c>
      <c r="K22" s="28"/>
    </row>
    <row r="23" spans="1:13">
      <c r="A23" s="23"/>
      <c r="B23" s="24"/>
      <c r="C23" s="28"/>
      <c r="D23" s="28"/>
      <c r="E23" s="28"/>
      <c r="F23" s="28"/>
      <c r="G23" s="28"/>
      <c r="H23" s="28"/>
      <c r="I23" s="28"/>
      <c r="J23" s="28"/>
      <c r="K23" s="28"/>
    </row>
    <row r="24" spans="1:13" ht="17.25" thickBot="1">
      <c r="A24" s="123" t="s">
        <v>68</v>
      </c>
      <c r="B24" s="124"/>
      <c r="C24" s="124"/>
      <c r="D24" s="125"/>
      <c r="E24" s="125"/>
      <c r="F24" s="125"/>
      <c r="G24" s="125"/>
      <c r="H24" s="125"/>
      <c r="I24" s="125"/>
      <c r="J24" s="8"/>
      <c r="K24" s="25"/>
    </row>
    <row r="25" spans="1:13" ht="17.25" thickBot="1">
      <c r="A25" s="14" t="s">
        <v>4</v>
      </c>
      <c r="B25" s="14" t="s">
        <v>5</v>
      </c>
      <c r="C25" s="14" t="s">
        <v>62</v>
      </c>
      <c r="D25" s="88" t="s">
        <v>63</v>
      </c>
      <c r="E25" s="88" t="s">
        <v>64</v>
      </c>
      <c r="F25" s="88" t="s">
        <v>54</v>
      </c>
      <c r="G25" s="88" t="s">
        <v>55</v>
      </c>
      <c r="H25" s="88" t="s">
        <v>73</v>
      </c>
      <c r="I25" s="88" t="s">
        <v>175</v>
      </c>
      <c r="J25" s="57" t="s">
        <v>51</v>
      </c>
      <c r="K25" s="25"/>
    </row>
    <row r="26" spans="1:13">
      <c r="A26" s="31">
        <v>4</v>
      </c>
      <c r="B26" s="31" t="s">
        <v>9</v>
      </c>
      <c r="C26" s="121"/>
      <c r="D26" s="122"/>
      <c r="E26" s="122"/>
      <c r="F26" s="79">
        <v>1541.51</v>
      </c>
      <c r="G26" s="78">
        <v>2977.75</v>
      </c>
      <c r="H26" s="122"/>
      <c r="I26" s="122"/>
      <c r="J26" s="79">
        <f>SUM(C26:I26)</f>
        <v>4519.26</v>
      </c>
      <c r="K26" s="25"/>
    </row>
    <row r="27" spans="1:13" ht="17.25" thickBot="1">
      <c r="A27" s="33">
        <v>6</v>
      </c>
      <c r="B27" s="33" t="s">
        <v>11</v>
      </c>
      <c r="C27" s="78"/>
      <c r="D27" s="78">
        <v>1583.68</v>
      </c>
      <c r="E27" s="78">
        <v>10276.23</v>
      </c>
      <c r="F27" s="78">
        <v>7927.13</v>
      </c>
      <c r="G27" s="78">
        <v>6597.43</v>
      </c>
      <c r="H27" s="78"/>
      <c r="I27" s="78"/>
      <c r="J27" s="79">
        <f>SUM(C27:I27)</f>
        <v>26384.47</v>
      </c>
      <c r="K27" s="25"/>
      <c r="L27" s="32"/>
    </row>
    <row r="28" spans="1:13" ht="17.25" thickBot="1">
      <c r="A28" s="105"/>
      <c r="B28" s="70" t="s">
        <v>15</v>
      </c>
      <c r="C28" s="54">
        <f>SUM(C26:C27)</f>
        <v>0</v>
      </c>
      <c r="D28" s="54">
        <f t="shared" ref="D28:J28" si="2">SUM(D26:D27)</f>
        <v>1583.68</v>
      </c>
      <c r="E28" s="54">
        <f t="shared" si="2"/>
        <v>10276.23</v>
      </c>
      <c r="F28" s="54">
        <f t="shared" si="2"/>
        <v>9468.64</v>
      </c>
      <c r="G28" s="54">
        <f t="shared" si="2"/>
        <v>9575.18</v>
      </c>
      <c r="H28" s="54">
        <f t="shared" si="2"/>
        <v>0</v>
      </c>
      <c r="I28" s="54">
        <f t="shared" si="2"/>
        <v>0</v>
      </c>
      <c r="J28" s="54">
        <f t="shared" si="2"/>
        <v>30903.730000000003</v>
      </c>
      <c r="K28" s="25"/>
      <c r="L28" s="32"/>
    </row>
    <row r="29" spans="1:13">
      <c r="A29" s="23"/>
      <c r="B29" s="24"/>
      <c r="C29" s="24"/>
      <c r="D29" s="25"/>
      <c r="E29" s="25"/>
      <c r="F29" s="25"/>
      <c r="G29" s="25"/>
      <c r="H29" s="25"/>
      <c r="I29" s="25"/>
      <c r="J29" s="25"/>
      <c r="K29" s="25"/>
    </row>
    <row r="30" spans="1:13" ht="17.25" thickBot="1">
      <c r="A30" s="26" t="s">
        <v>16</v>
      </c>
      <c r="B30" s="26"/>
      <c r="C30" s="26"/>
      <c r="D30" s="27"/>
      <c r="E30" s="27"/>
      <c r="F30" s="27"/>
      <c r="G30" s="27"/>
      <c r="H30" s="27"/>
      <c r="I30" s="27"/>
      <c r="J30" s="28"/>
      <c r="K30" s="36"/>
    </row>
    <row r="31" spans="1:13" ht="17.25" thickBot="1">
      <c r="A31" s="29" t="s">
        <v>4</v>
      </c>
      <c r="B31" s="30" t="s">
        <v>5</v>
      </c>
      <c r="C31" s="14" t="s">
        <v>62</v>
      </c>
      <c r="D31" s="88" t="s">
        <v>63</v>
      </c>
      <c r="E31" s="88" t="s">
        <v>64</v>
      </c>
      <c r="F31" s="88" t="s">
        <v>54</v>
      </c>
      <c r="G31" s="88" t="s">
        <v>55</v>
      </c>
      <c r="H31" s="88" t="s">
        <v>73</v>
      </c>
      <c r="I31" s="88" t="s">
        <v>175</v>
      </c>
      <c r="J31" s="57" t="s">
        <v>51</v>
      </c>
      <c r="K31" s="62"/>
    </row>
    <row r="32" spans="1:13">
      <c r="A32" s="31">
        <v>1</v>
      </c>
      <c r="B32" s="18" t="s">
        <v>17</v>
      </c>
      <c r="C32" s="79">
        <v>600</v>
      </c>
      <c r="D32" s="79">
        <v>1000</v>
      </c>
      <c r="E32" s="79">
        <v>1960</v>
      </c>
      <c r="F32" s="63">
        <v>1480</v>
      </c>
      <c r="G32" s="79">
        <v>1200</v>
      </c>
      <c r="H32" s="63">
        <v>1929</v>
      </c>
      <c r="I32" s="488">
        <v>1460</v>
      </c>
      <c r="J32" s="79">
        <f>SUM(C32:I32)</f>
        <v>9629</v>
      </c>
      <c r="K32" s="34"/>
    </row>
    <row r="33" spans="1:12" ht="17.25" thickBot="1">
      <c r="A33" s="33">
        <v>2</v>
      </c>
      <c r="B33" s="18" t="s">
        <v>18</v>
      </c>
      <c r="C33" s="78">
        <v>0</v>
      </c>
      <c r="D33" s="78">
        <v>800</v>
      </c>
      <c r="E33" s="78">
        <v>560</v>
      </c>
      <c r="F33" s="93">
        <v>480</v>
      </c>
      <c r="G33" s="78">
        <v>560</v>
      </c>
      <c r="H33" s="93">
        <v>1431</v>
      </c>
      <c r="I33" s="34">
        <v>440</v>
      </c>
      <c r="J33" s="79">
        <f>SUM(C33:I33)</f>
        <v>4271</v>
      </c>
      <c r="K33" s="34"/>
    </row>
    <row r="34" spans="1:12" ht="17.25" thickBot="1">
      <c r="A34" s="21"/>
      <c r="B34" s="22" t="s">
        <v>19</v>
      </c>
      <c r="C34" s="94">
        <f>SUM(C32:C33)</f>
        <v>600</v>
      </c>
      <c r="D34" s="87">
        <f t="shared" ref="D34:J34" si="3">SUM(D32:D33)</f>
        <v>1800</v>
      </c>
      <c r="E34" s="87">
        <f t="shared" si="3"/>
        <v>2520</v>
      </c>
      <c r="F34" s="87">
        <f t="shared" si="3"/>
        <v>1960</v>
      </c>
      <c r="G34" s="87">
        <f t="shared" si="3"/>
        <v>1760</v>
      </c>
      <c r="H34" s="87">
        <f t="shared" si="3"/>
        <v>3360</v>
      </c>
      <c r="I34" s="87">
        <f t="shared" si="3"/>
        <v>1900</v>
      </c>
      <c r="J34" s="87">
        <f t="shared" si="3"/>
        <v>13900</v>
      </c>
      <c r="K34" s="28"/>
      <c r="L34" s="32"/>
    </row>
    <row r="35" spans="1:12">
      <c r="A35" s="23"/>
      <c r="B35" s="24"/>
      <c r="C35" s="24"/>
      <c r="D35" s="28"/>
      <c r="E35" s="28"/>
      <c r="F35" s="28"/>
      <c r="G35" s="28"/>
      <c r="H35" s="28"/>
      <c r="I35" s="28"/>
      <c r="J35" s="25"/>
      <c r="K35" s="25"/>
    </row>
    <row r="36" spans="1:12" ht="17.25" thickBot="1">
      <c r="A36" s="26" t="s">
        <v>20</v>
      </c>
      <c r="B36" s="26"/>
      <c r="C36" s="26"/>
      <c r="D36" s="28"/>
      <c r="E36" s="28"/>
      <c r="F36" s="28"/>
      <c r="G36" s="28"/>
      <c r="H36" s="28"/>
      <c r="I36" s="28"/>
      <c r="J36" s="28"/>
      <c r="K36" s="39"/>
    </row>
    <row r="37" spans="1:12" ht="17.25" thickBot="1">
      <c r="A37" s="29" t="s">
        <v>4</v>
      </c>
      <c r="B37" s="30" t="s">
        <v>21</v>
      </c>
      <c r="C37" s="14" t="s">
        <v>62</v>
      </c>
      <c r="D37" s="88" t="s">
        <v>63</v>
      </c>
      <c r="E37" s="88" t="s">
        <v>64</v>
      </c>
      <c r="F37" s="88" t="s">
        <v>54</v>
      </c>
      <c r="G37" s="88" t="s">
        <v>55</v>
      </c>
      <c r="H37" s="88" t="s">
        <v>73</v>
      </c>
      <c r="I37" s="88" t="s">
        <v>175</v>
      </c>
      <c r="J37" s="57" t="s">
        <v>51</v>
      </c>
      <c r="K37" s="62"/>
    </row>
    <row r="38" spans="1:12">
      <c r="A38" s="15">
        <v>1</v>
      </c>
      <c r="B38" s="18" t="s">
        <v>22</v>
      </c>
      <c r="C38" s="79">
        <v>6960</v>
      </c>
      <c r="D38" s="79">
        <v>7800</v>
      </c>
      <c r="E38" s="79">
        <v>6600</v>
      </c>
      <c r="F38" s="63">
        <v>7340</v>
      </c>
      <c r="G38" s="79">
        <v>6300</v>
      </c>
      <c r="H38" s="63">
        <v>7877</v>
      </c>
      <c r="I38" s="488">
        <v>7585</v>
      </c>
      <c r="J38" s="79">
        <f>SUM(C38:I38)</f>
        <v>50462</v>
      </c>
      <c r="K38" s="34"/>
    </row>
    <row r="39" spans="1:12">
      <c r="A39" s="17">
        <v>2</v>
      </c>
      <c r="B39" s="18" t="s">
        <v>7</v>
      </c>
      <c r="C39" s="76">
        <v>7380</v>
      </c>
      <c r="D39" s="76">
        <v>7200</v>
      </c>
      <c r="E39" s="76">
        <v>6120</v>
      </c>
      <c r="F39" s="63">
        <v>8200</v>
      </c>
      <c r="G39" s="76">
        <v>6780</v>
      </c>
      <c r="H39" s="63">
        <v>7809</v>
      </c>
      <c r="I39" s="488">
        <v>6464</v>
      </c>
      <c r="J39" s="79">
        <f t="shared" ref="J39:J42" si="4">SUM(C39:I39)</f>
        <v>49953</v>
      </c>
      <c r="K39" s="34"/>
    </row>
    <row r="40" spans="1:12">
      <c r="A40" s="15">
        <v>3</v>
      </c>
      <c r="B40" s="18" t="s">
        <v>23</v>
      </c>
      <c r="C40" s="76">
        <v>6480</v>
      </c>
      <c r="D40" s="76">
        <v>6940</v>
      </c>
      <c r="E40" s="76">
        <v>6440</v>
      </c>
      <c r="F40" s="63">
        <v>6480</v>
      </c>
      <c r="G40" s="76">
        <v>6660</v>
      </c>
      <c r="H40" s="63">
        <v>6512</v>
      </c>
      <c r="I40" s="488">
        <v>6271</v>
      </c>
      <c r="J40" s="79">
        <f t="shared" si="4"/>
        <v>45783</v>
      </c>
      <c r="K40" s="34"/>
    </row>
    <row r="41" spans="1:12">
      <c r="A41" s="17">
        <v>4</v>
      </c>
      <c r="B41" s="18" t="s">
        <v>24</v>
      </c>
      <c r="C41" s="76">
        <v>2400</v>
      </c>
      <c r="D41" s="76">
        <v>2640</v>
      </c>
      <c r="E41" s="76">
        <v>2460</v>
      </c>
      <c r="F41" s="63">
        <v>2760</v>
      </c>
      <c r="G41" s="76">
        <v>2520</v>
      </c>
      <c r="H41" s="63">
        <v>3056</v>
      </c>
      <c r="I41" s="488">
        <v>2359</v>
      </c>
      <c r="J41" s="79">
        <f t="shared" si="4"/>
        <v>18195</v>
      </c>
      <c r="K41" s="34"/>
    </row>
    <row r="42" spans="1:12" ht="17.25" thickBot="1">
      <c r="A42" s="15">
        <v>5</v>
      </c>
      <c r="B42" s="18" t="s">
        <v>18</v>
      </c>
      <c r="C42" s="78">
        <v>3240</v>
      </c>
      <c r="D42" s="76">
        <v>3440</v>
      </c>
      <c r="E42" s="76">
        <v>3480</v>
      </c>
      <c r="F42" s="93">
        <v>3850</v>
      </c>
      <c r="G42" s="76">
        <v>2870</v>
      </c>
      <c r="H42" s="93">
        <v>3448</v>
      </c>
      <c r="I42" s="34">
        <v>3321</v>
      </c>
      <c r="J42" s="79">
        <f t="shared" si="4"/>
        <v>23649</v>
      </c>
      <c r="K42" s="34"/>
    </row>
    <row r="43" spans="1:12" ht="17.25" thickBot="1">
      <c r="A43" s="21"/>
      <c r="B43" s="22" t="s">
        <v>25</v>
      </c>
      <c r="C43" s="94">
        <f>SUM(C38:C42)</f>
        <v>26460</v>
      </c>
      <c r="D43" s="87">
        <f t="shared" ref="D43:J43" si="5">SUM(D38:D42)</f>
        <v>28020</v>
      </c>
      <c r="E43" s="87">
        <f t="shared" si="5"/>
        <v>25100</v>
      </c>
      <c r="F43" s="87">
        <f t="shared" si="5"/>
        <v>28630</v>
      </c>
      <c r="G43" s="87">
        <f t="shared" si="5"/>
        <v>25130</v>
      </c>
      <c r="H43" s="87">
        <f t="shared" si="5"/>
        <v>28702</v>
      </c>
      <c r="I43" s="87">
        <f t="shared" si="5"/>
        <v>26000</v>
      </c>
      <c r="J43" s="87">
        <f t="shared" si="5"/>
        <v>188042</v>
      </c>
      <c r="K43" s="37"/>
    </row>
    <row r="44" spans="1:12">
      <c r="A44" s="36"/>
      <c r="B44" s="23"/>
      <c r="C44" s="23"/>
      <c r="D44" s="37"/>
      <c r="E44" s="37"/>
      <c r="F44" s="37"/>
      <c r="G44" s="37"/>
      <c r="H44" s="37"/>
      <c r="I44" s="37"/>
      <c r="J44" s="25"/>
      <c r="K44" s="25"/>
    </row>
    <row r="45" spans="1:12" ht="17.25" thickBot="1">
      <c r="A45" s="26" t="s">
        <v>26</v>
      </c>
      <c r="B45" s="26"/>
      <c r="C45" s="26"/>
      <c r="D45" s="27"/>
      <c r="E45" s="27"/>
      <c r="F45" s="27"/>
      <c r="G45" s="27"/>
      <c r="H45" s="27"/>
      <c r="I45" s="27"/>
      <c r="J45" s="28"/>
      <c r="K45" s="36"/>
    </row>
    <row r="46" spans="1:12" ht="17.25" thickBot="1">
      <c r="A46" s="29" t="s">
        <v>4</v>
      </c>
      <c r="B46" s="30" t="s">
        <v>21</v>
      </c>
      <c r="C46" s="14" t="s">
        <v>62</v>
      </c>
      <c r="D46" s="88" t="s">
        <v>63</v>
      </c>
      <c r="E46" s="88" t="s">
        <v>64</v>
      </c>
      <c r="F46" s="88" t="s">
        <v>54</v>
      </c>
      <c r="G46" s="88" t="s">
        <v>55</v>
      </c>
      <c r="H46" s="88" t="s">
        <v>73</v>
      </c>
      <c r="I46" s="88" t="s">
        <v>175</v>
      </c>
      <c r="J46" s="57" t="s">
        <v>51</v>
      </c>
      <c r="K46" s="62"/>
    </row>
    <row r="47" spans="1:12" ht="17.25" thickBot="1">
      <c r="A47" s="38">
        <v>1</v>
      </c>
      <c r="B47" s="56" t="s">
        <v>17</v>
      </c>
      <c r="C47" s="95">
        <v>72870</v>
      </c>
      <c r="D47" s="95">
        <v>72115</v>
      </c>
      <c r="E47" s="95">
        <v>70675</v>
      </c>
      <c r="F47" s="104">
        <v>72270</v>
      </c>
      <c r="G47" s="95">
        <v>74355</v>
      </c>
      <c r="H47" s="104">
        <v>73846</v>
      </c>
      <c r="I47" s="104">
        <v>70644</v>
      </c>
      <c r="J47" s="64">
        <f>SUM(C47:I47)</f>
        <v>506775</v>
      </c>
      <c r="K47" s="34"/>
      <c r="L47" s="32"/>
    </row>
    <row r="48" spans="1:12" s="8" customFormat="1">
      <c r="A48" s="42"/>
      <c r="B48" s="42"/>
      <c r="C48" s="42"/>
      <c r="D48" s="43"/>
      <c r="E48" s="43"/>
      <c r="F48" s="43"/>
      <c r="G48" s="43"/>
      <c r="H48" s="43"/>
      <c r="I48" s="43"/>
      <c r="J48" s="25"/>
      <c r="K48" s="25"/>
    </row>
    <row r="49" spans="1:12" ht="17.25" thickBot="1">
      <c r="A49" s="11" t="s">
        <v>48</v>
      </c>
      <c r="B49" s="13"/>
      <c r="C49" s="13"/>
      <c r="D49" s="35"/>
      <c r="E49" s="35"/>
      <c r="F49" s="35"/>
      <c r="G49" s="35"/>
      <c r="H49" s="35"/>
      <c r="I49" s="35"/>
      <c r="J49" s="35"/>
      <c r="K49" s="36"/>
    </row>
    <row r="50" spans="1:12" ht="17.25" thickBot="1">
      <c r="A50" s="29" t="s">
        <v>4</v>
      </c>
      <c r="B50" s="30" t="s">
        <v>21</v>
      </c>
      <c r="C50" s="14" t="s">
        <v>62</v>
      </c>
      <c r="D50" s="88" t="s">
        <v>63</v>
      </c>
      <c r="E50" s="88" t="s">
        <v>64</v>
      </c>
      <c r="F50" s="88" t="s">
        <v>54</v>
      </c>
      <c r="G50" s="88" t="s">
        <v>55</v>
      </c>
      <c r="H50" s="88" t="s">
        <v>73</v>
      </c>
      <c r="I50" s="88" t="s">
        <v>175</v>
      </c>
      <c r="J50" s="57" t="s">
        <v>51</v>
      </c>
      <c r="K50" s="62"/>
    </row>
    <row r="51" spans="1:12">
      <c r="A51" s="44">
        <v>1</v>
      </c>
      <c r="B51" s="18" t="s">
        <v>17</v>
      </c>
      <c r="C51" s="97">
        <v>12068</v>
      </c>
      <c r="D51" s="97">
        <v>13172</v>
      </c>
      <c r="E51" s="97">
        <v>12711</v>
      </c>
      <c r="F51" s="63">
        <v>12922</v>
      </c>
      <c r="G51" s="97">
        <v>12784</v>
      </c>
      <c r="H51" s="63">
        <v>13151</v>
      </c>
      <c r="I51" s="488">
        <v>12081</v>
      </c>
      <c r="J51" s="79">
        <f>SUM(C51:I51)</f>
        <v>88889</v>
      </c>
      <c r="K51" s="34"/>
      <c r="L51" s="32"/>
    </row>
    <row r="52" spans="1:12" ht="17.25" thickBot="1">
      <c r="A52" s="45">
        <v>2</v>
      </c>
      <c r="B52" s="18" t="s">
        <v>18</v>
      </c>
      <c r="C52" s="98">
        <v>7713</v>
      </c>
      <c r="D52" s="98">
        <v>7636</v>
      </c>
      <c r="E52" s="98">
        <v>7714</v>
      </c>
      <c r="F52" s="93">
        <v>7372</v>
      </c>
      <c r="G52" s="98">
        <v>6849</v>
      </c>
      <c r="H52" s="93">
        <v>7735</v>
      </c>
      <c r="I52" s="34">
        <v>7619</v>
      </c>
      <c r="J52" s="79">
        <f>SUM(C52:I52)</f>
        <v>52638</v>
      </c>
      <c r="K52" s="34"/>
    </row>
    <row r="53" spans="1:12" ht="17.25" thickBot="1">
      <c r="A53" s="40"/>
      <c r="B53" s="41" t="s">
        <v>27</v>
      </c>
      <c r="C53" s="99">
        <f>SUM(C51:C52)</f>
        <v>19781</v>
      </c>
      <c r="D53" s="100">
        <f t="shared" ref="D53:J53" si="6">SUM(D51:D52)</f>
        <v>20808</v>
      </c>
      <c r="E53" s="100">
        <f t="shared" si="6"/>
        <v>20425</v>
      </c>
      <c r="F53" s="100">
        <f t="shared" si="6"/>
        <v>20294</v>
      </c>
      <c r="G53" s="100">
        <f t="shared" si="6"/>
        <v>19633</v>
      </c>
      <c r="H53" s="100">
        <f t="shared" si="6"/>
        <v>20886</v>
      </c>
      <c r="I53" s="100">
        <f t="shared" si="6"/>
        <v>19700</v>
      </c>
      <c r="J53" s="100">
        <f t="shared" si="6"/>
        <v>141527</v>
      </c>
      <c r="K53" s="43"/>
    </row>
    <row r="54" spans="1:12">
      <c r="A54" s="42"/>
      <c r="B54" s="42"/>
      <c r="C54" s="42"/>
      <c r="D54" s="43"/>
      <c r="E54" s="43"/>
      <c r="F54" s="43"/>
      <c r="G54" s="43"/>
      <c r="H54" s="43"/>
      <c r="I54" s="43"/>
      <c r="J54" s="25"/>
      <c r="K54" s="25"/>
    </row>
    <row r="55" spans="1:12" ht="17.25" thickBot="1">
      <c r="A55" s="11" t="s">
        <v>49</v>
      </c>
      <c r="B55" s="13"/>
      <c r="C55" s="13"/>
      <c r="D55" s="35"/>
      <c r="E55" s="35"/>
      <c r="F55" s="35"/>
      <c r="G55" s="35"/>
      <c r="H55" s="35"/>
      <c r="I55" s="35"/>
      <c r="J55" s="35"/>
      <c r="K55" s="36"/>
    </row>
    <row r="56" spans="1:12" ht="17.25" thickBot="1">
      <c r="A56" s="46" t="s">
        <v>4</v>
      </c>
      <c r="B56" s="47" t="s">
        <v>21</v>
      </c>
      <c r="C56" s="14" t="s">
        <v>62</v>
      </c>
      <c r="D56" s="88" t="s">
        <v>63</v>
      </c>
      <c r="E56" s="88" t="s">
        <v>64</v>
      </c>
      <c r="F56" s="88" t="s">
        <v>54</v>
      </c>
      <c r="G56" s="88" t="s">
        <v>55</v>
      </c>
      <c r="H56" s="88" t="s">
        <v>73</v>
      </c>
      <c r="I56" s="88" t="s">
        <v>175</v>
      </c>
      <c r="J56" s="57" t="s">
        <v>51</v>
      </c>
      <c r="K56" s="62"/>
    </row>
    <row r="57" spans="1:12" ht="17.25" thickBot="1">
      <c r="A57" s="48">
        <v>1</v>
      </c>
      <c r="B57" s="56" t="s">
        <v>28</v>
      </c>
      <c r="C57" s="64">
        <v>825</v>
      </c>
      <c r="D57" s="126">
        <v>825</v>
      </c>
      <c r="E57" s="96">
        <v>825</v>
      </c>
      <c r="F57" s="104">
        <v>825</v>
      </c>
      <c r="G57" s="104">
        <v>825</v>
      </c>
      <c r="H57" s="104">
        <v>825</v>
      </c>
      <c r="I57" s="104">
        <v>825</v>
      </c>
      <c r="J57" s="96">
        <f>SUM(C57:I57)</f>
        <v>5775</v>
      </c>
      <c r="K57" s="34"/>
    </row>
    <row r="58" spans="1:12" ht="17.25" thickBot="1">
      <c r="A58" s="49"/>
      <c r="B58" s="61"/>
      <c r="C58" s="35"/>
      <c r="D58" s="50"/>
      <c r="E58" s="50"/>
      <c r="F58" s="50"/>
      <c r="G58" s="50"/>
      <c r="H58" s="50"/>
      <c r="I58" s="50"/>
      <c r="J58" s="25"/>
      <c r="K58" s="36"/>
    </row>
    <row r="59" spans="1:12" ht="17.25" thickBot="1">
      <c r="A59" s="29" t="s">
        <v>4</v>
      </c>
      <c r="B59" s="58" t="s">
        <v>21</v>
      </c>
      <c r="C59" s="14" t="s">
        <v>62</v>
      </c>
      <c r="D59" s="88" t="s">
        <v>63</v>
      </c>
      <c r="E59" s="88" t="s">
        <v>64</v>
      </c>
      <c r="F59" s="88" t="s">
        <v>54</v>
      </c>
      <c r="G59" s="88" t="s">
        <v>55</v>
      </c>
      <c r="H59" s="88" t="s">
        <v>73</v>
      </c>
      <c r="I59" s="88" t="s">
        <v>175</v>
      </c>
      <c r="J59" s="57" t="s">
        <v>51</v>
      </c>
      <c r="K59" s="62"/>
    </row>
    <row r="60" spans="1:12" ht="17.25" thickBot="1">
      <c r="A60" s="73"/>
      <c r="B60" s="74" t="s">
        <v>29</v>
      </c>
      <c r="C60" s="75">
        <f>C22+C28+C34+C43+C47+C53+C57</f>
        <v>561932.68999999994</v>
      </c>
      <c r="D60" s="75">
        <f t="shared" ref="D60:J60" si="7">D22+D28+D34+D43+D47+D53+D57</f>
        <v>616886.76</v>
      </c>
      <c r="E60" s="75">
        <f t="shared" si="7"/>
        <v>611285.67999999993</v>
      </c>
      <c r="F60" s="75">
        <f t="shared" si="7"/>
        <v>608108.75</v>
      </c>
      <c r="G60" s="75">
        <f t="shared" si="7"/>
        <v>604141.93999999994</v>
      </c>
      <c r="H60" s="75">
        <f t="shared" si="7"/>
        <v>610694.18000000005</v>
      </c>
      <c r="I60" s="75">
        <f t="shared" si="7"/>
        <v>580000</v>
      </c>
      <c r="J60" s="75">
        <f t="shared" si="7"/>
        <v>4193050</v>
      </c>
      <c r="K60" s="43"/>
      <c r="L60" s="32"/>
    </row>
    <row r="61" spans="1:12">
      <c r="A61" s="4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32"/>
    </row>
    <row r="62" spans="1:12">
      <c r="A62" s="42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2"/>
    </row>
    <row r="63" spans="1:12">
      <c r="A63" s="42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2"/>
    </row>
    <row r="64" spans="1:12">
      <c r="A64" s="42"/>
      <c r="B64" s="101" t="s">
        <v>57</v>
      </c>
      <c r="C64" s="102">
        <v>5908050</v>
      </c>
      <c r="D64" s="101" t="s">
        <v>65</v>
      </c>
      <c r="E64" s="106" t="s">
        <v>66</v>
      </c>
      <c r="F64" s="102">
        <f>J26</f>
        <v>4519.26</v>
      </c>
      <c r="G64" s="102" t="s">
        <v>76</v>
      </c>
      <c r="J64" s="25"/>
      <c r="K64" s="25"/>
    </row>
    <row r="65" spans="1:12" ht="17.25" thickBot="1">
      <c r="A65" s="42"/>
      <c r="B65" s="101" t="s">
        <v>58</v>
      </c>
      <c r="C65" s="102">
        <f>J60</f>
        <v>4193050</v>
      </c>
      <c r="E65" s="106" t="s">
        <v>66</v>
      </c>
      <c r="F65" s="102">
        <f>J27</f>
        <v>26384.47</v>
      </c>
      <c r="G65" s="102" t="s">
        <v>77</v>
      </c>
      <c r="J65" s="25"/>
      <c r="K65" s="25"/>
      <c r="L65" s="32"/>
    </row>
    <row r="66" spans="1:12" ht="17.25" thickBot="1">
      <c r="A66" s="42"/>
      <c r="B66" s="105" t="s">
        <v>59</v>
      </c>
      <c r="C66" s="491">
        <f>C64-C65</f>
        <v>1715000</v>
      </c>
      <c r="E66" s="106" t="s">
        <v>67</v>
      </c>
      <c r="F66" s="102">
        <f>J22+J34+J43+J47+J53+J57</f>
        <v>4162146.27</v>
      </c>
      <c r="J66" s="25"/>
      <c r="K66" s="25"/>
    </row>
    <row r="67" spans="1:12">
      <c r="A67" s="42"/>
      <c r="E67" s="3" t="s">
        <v>37</v>
      </c>
      <c r="F67" s="102">
        <f>SUM(F64:F66)</f>
        <v>4193050</v>
      </c>
      <c r="J67" s="25"/>
      <c r="K67" s="25"/>
    </row>
    <row r="68" spans="1:12" ht="17.25" thickBot="1">
      <c r="A68" s="42"/>
      <c r="F68" s="102"/>
      <c r="J68" s="127" t="s">
        <v>78</v>
      </c>
      <c r="K68" s="25"/>
    </row>
    <row r="69" spans="1:12" ht="17.25" thickBot="1">
      <c r="B69" s="70" t="s">
        <v>30</v>
      </c>
      <c r="C69" s="29" t="s">
        <v>62</v>
      </c>
      <c r="D69" s="112" t="s">
        <v>63</v>
      </c>
      <c r="E69" s="112" t="s">
        <v>64</v>
      </c>
      <c r="F69" s="112" t="s">
        <v>54</v>
      </c>
      <c r="G69" s="112" t="s">
        <v>55</v>
      </c>
      <c r="H69" s="112" t="s">
        <v>73</v>
      </c>
      <c r="I69" s="489" t="s">
        <v>175</v>
      </c>
      <c r="J69" s="113" t="s">
        <v>51</v>
      </c>
      <c r="K69" s="62"/>
    </row>
    <row r="70" spans="1:12" s="8" customFormat="1">
      <c r="B70" s="67" t="s">
        <v>31</v>
      </c>
      <c r="C70" s="111">
        <f t="shared" ref="C70:H70" si="8">C19+C32+C47+C51</f>
        <v>128688.05</v>
      </c>
      <c r="D70" s="79">
        <f t="shared" si="8"/>
        <v>137323.82</v>
      </c>
      <c r="E70" s="79">
        <f t="shared" si="8"/>
        <v>136452.71</v>
      </c>
      <c r="F70" s="79">
        <f t="shared" si="8"/>
        <v>137134.51999999999</v>
      </c>
      <c r="G70" s="79">
        <f t="shared" si="8"/>
        <v>138889.41999999998</v>
      </c>
      <c r="H70" s="79">
        <f t="shared" si="8"/>
        <v>139484</v>
      </c>
      <c r="I70" s="79">
        <f>I19+I32+I47+I51</f>
        <v>133256</v>
      </c>
      <c r="J70" s="79">
        <f>SUM(C70:I70)</f>
        <v>951228.52</v>
      </c>
      <c r="K70" s="34"/>
    </row>
    <row r="71" spans="1:12" s="8" customFormat="1">
      <c r="B71" s="68" t="s">
        <v>32</v>
      </c>
      <c r="C71" s="110">
        <f t="shared" ref="C71:H71" si="9">C42+C33+C52</f>
        <v>10953</v>
      </c>
      <c r="D71" s="76">
        <f t="shared" si="9"/>
        <v>11876</v>
      </c>
      <c r="E71" s="76">
        <f t="shared" si="9"/>
        <v>11754</v>
      </c>
      <c r="F71" s="76">
        <f t="shared" si="9"/>
        <v>11702</v>
      </c>
      <c r="G71" s="76">
        <f t="shared" si="9"/>
        <v>10279</v>
      </c>
      <c r="H71" s="76">
        <f t="shared" si="9"/>
        <v>12614</v>
      </c>
      <c r="I71" s="76">
        <f t="shared" ref="I71" si="10">I42+I33+I52</f>
        <v>11380</v>
      </c>
      <c r="J71" s="79">
        <f t="shared" ref="J71:J73" si="11">SUM(C71:I71)</f>
        <v>80558</v>
      </c>
      <c r="K71" s="34"/>
    </row>
    <row r="72" spans="1:12" s="8" customFormat="1" ht="20.25" customHeight="1">
      <c r="B72" s="68" t="s">
        <v>33</v>
      </c>
      <c r="C72" s="110">
        <f t="shared" ref="C72:G73" si="12">C20</f>
        <v>9427.15</v>
      </c>
      <c r="D72" s="76">
        <f t="shared" si="12"/>
        <v>19045.36</v>
      </c>
      <c r="E72" s="76">
        <f t="shared" si="12"/>
        <v>28888.54</v>
      </c>
      <c r="F72" s="76">
        <f t="shared" si="12"/>
        <v>20376.77</v>
      </c>
      <c r="G72" s="76">
        <f t="shared" si="12"/>
        <v>20755.919999999998</v>
      </c>
      <c r="H72" s="76">
        <f t="shared" ref="H72:I72" si="13">H20</f>
        <v>28585</v>
      </c>
      <c r="I72" s="76">
        <f t="shared" si="13"/>
        <v>27744</v>
      </c>
      <c r="J72" s="79">
        <f t="shared" si="11"/>
        <v>154822.74</v>
      </c>
      <c r="K72" s="34"/>
    </row>
    <row r="73" spans="1:12" s="8" customFormat="1" ht="20.25" customHeight="1" thickBot="1">
      <c r="B73" s="69" t="s">
        <v>34</v>
      </c>
      <c r="C73" s="114">
        <f t="shared" si="12"/>
        <v>9758.49</v>
      </c>
      <c r="D73" s="78">
        <f t="shared" si="12"/>
        <v>17597.009999999998</v>
      </c>
      <c r="E73" s="78">
        <f t="shared" si="12"/>
        <v>18769.990000000002</v>
      </c>
      <c r="F73" s="78">
        <f t="shared" si="12"/>
        <v>17954.37</v>
      </c>
      <c r="G73" s="78">
        <f t="shared" si="12"/>
        <v>18763.060000000001</v>
      </c>
      <c r="H73" s="78">
        <f t="shared" ref="H73:I73" si="14">H21</f>
        <v>25971.77</v>
      </c>
      <c r="I73" s="78">
        <f t="shared" si="14"/>
        <v>25210</v>
      </c>
      <c r="J73" s="79">
        <f t="shared" si="11"/>
        <v>134024.69</v>
      </c>
      <c r="K73" s="34"/>
    </row>
    <row r="74" spans="1:12" s="8" customFormat="1" ht="17.25" thickBot="1">
      <c r="B74" s="70" t="s">
        <v>35</v>
      </c>
      <c r="C74" s="64">
        <f>SUM(C70:C73)</f>
        <v>158826.68999999997</v>
      </c>
      <c r="D74" s="64">
        <f t="shared" ref="D74:G74" si="15">SUM(D70:D73)</f>
        <v>185842.19</v>
      </c>
      <c r="E74" s="64">
        <f t="shared" si="15"/>
        <v>195865.24</v>
      </c>
      <c r="F74" s="64">
        <f t="shared" si="15"/>
        <v>187167.65999999997</v>
      </c>
      <c r="G74" s="64">
        <f t="shared" si="15"/>
        <v>188687.39999999997</v>
      </c>
      <c r="H74" s="64">
        <f t="shared" ref="H74:J74" si="16">SUM(H70:H73)</f>
        <v>206654.77</v>
      </c>
      <c r="I74" s="64">
        <f t="shared" ref="I74" si="17">SUM(I70:I73)</f>
        <v>197590</v>
      </c>
      <c r="J74" s="64">
        <f t="shared" si="16"/>
        <v>1320633.95</v>
      </c>
      <c r="K74" s="34"/>
    </row>
    <row r="75" spans="1:12" s="8" customFormat="1" ht="17.25" thickBot="1">
      <c r="B75" s="70" t="s">
        <v>36</v>
      </c>
      <c r="C75" s="64">
        <f t="shared" ref="C75:G75" si="18">C12+C13+C14+C15+C16+C17+C18+C38+C39+C40+C41+C57</f>
        <v>403106</v>
      </c>
      <c r="D75" s="64">
        <f t="shared" si="18"/>
        <v>429460.89000000007</v>
      </c>
      <c r="E75" s="64">
        <f t="shared" si="18"/>
        <v>405144.21</v>
      </c>
      <c r="F75" s="64">
        <f t="shared" si="18"/>
        <v>411472.44999999995</v>
      </c>
      <c r="G75" s="64">
        <f t="shared" si="18"/>
        <v>405879.36</v>
      </c>
      <c r="H75" s="64">
        <f t="shared" ref="H75:J75" si="19">H12+H13+H14+H15+H16+H17+H18+H38+H39+H40+H41+H57</f>
        <v>404039.41000000003</v>
      </c>
      <c r="I75" s="64">
        <f t="shared" ref="I75" si="20">I12+I13+I14+I15+I16+I17+I18+I38+I39+I40+I41+I57</f>
        <v>382410</v>
      </c>
      <c r="J75" s="64">
        <f t="shared" si="19"/>
        <v>2841512.32</v>
      </c>
      <c r="K75" s="34"/>
    </row>
    <row r="76" spans="1:12" s="8" customFormat="1">
      <c r="B76" s="115" t="s">
        <v>74</v>
      </c>
      <c r="C76" s="116">
        <f>C74+C75</f>
        <v>561932.68999999994</v>
      </c>
      <c r="D76" s="116">
        <f t="shared" ref="D76:G76" si="21">D74+D75</f>
        <v>615303.08000000007</v>
      </c>
      <c r="E76" s="116">
        <f t="shared" si="21"/>
        <v>601009.44999999995</v>
      </c>
      <c r="F76" s="116">
        <f t="shared" si="21"/>
        <v>598640.10999999987</v>
      </c>
      <c r="G76" s="116">
        <f t="shared" si="21"/>
        <v>594566.76</v>
      </c>
      <c r="H76" s="116">
        <f t="shared" ref="H76:J76" si="22">H74+H75</f>
        <v>610694.18000000005</v>
      </c>
      <c r="I76" s="116">
        <f t="shared" ref="I76" si="23">I74+I75</f>
        <v>580000</v>
      </c>
      <c r="J76" s="116">
        <f t="shared" si="22"/>
        <v>4162146.2699999996</v>
      </c>
      <c r="K76" s="34"/>
    </row>
    <row r="77" spans="1:12" s="8" customFormat="1">
      <c r="B77" s="117" t="s">
        <v>66</v>
      </c>
      <c r="C77" s="118">
        <f>C28</f>
        <v>0</v>
      </c>
      <c r="D77" s="118">
        <f t="shared" ref="D77:J77" si="24">D28</f>
        <v>1583.68</v>
      </c>
      <c r="E77" s="118">
        <f t="shared" si="24"/>
        <v>10276.23</v>
      </c>
      <c r="F77" s="118">
        <f t="shared" si="24"/>
        <v>9468.64</v>
      </c>
      <c r="G77" s="118">
        <f t="shared" si="24"/>
        <v>9575.18</v>
      </c>
      <c r="H77" s="118">
        <f t="shared" si="24"/>
        <v>0</v>
      </c>
      <c r="I77" s="118">
        <f t="shared" ref="I77" si="25">I28</f>
        <v>0</v>
      </c>
      <c r="J77" s="118">
        <f t="shared" si="24"/>
        <v>30903.730000000003</v>
      </c>
      <c r="K77" s="34"/>
    </row>
    <row r="78" spans="1:12" s="8" customFormat="1">
      <c r="B78" s="119" t="s">
        <v>75</v>
      </c>
      <c r="C78" s="120">
        <f>SUM(C76:C77)</f>
        <v>561932.68999999994</v>
      </c>
      <c r="D78" s="120">
        <f t="shared" ref="D78:J78" si="26">SUM(D76:D77)</f>
        <v>616886.76000000013</v>
      </c>
      <c r="E78" s="120">
        <f t="shared" si="26"/>
        <v>611285.67999999993</v>
      </c>
      <c r="F78" s="120">
        <f t="shared" si="26"/>
        <v>608108.74999999988</v>
      </c>
      <c r="G78" s="120">
        <f t="shared" si="26"/>
        <v>604141.94000000006</v>
      </c>
      <c r="H78" s="120">
        <f t="shared" si="26"/>
        <v>610694.18000000005</v>
      </c>
      <c r="I78" s="120">
        <f t="shared" ref="I78" si="27">SUM(I76:I77)</f>
        <v>580000</v>
      </c>
      <c r="J78" s="120">
        <f t="shared" si="26"/>
        <v>4193049.9999999995</v>
      </c>
      <c r="K78" s="34"/>
    </row>
    <row r="79" spans="1:12" s="8" customFormat="1" ht="15.75" customHeight="1">
      <c r="B79" s="35"/>
      <c r="C79" s="34"/>
      <c r="D79" s="34"/>
      <c r="E79" s="34"/>
      <c r="F79" s="34"/>
      <c r="G79" s="34"/>
      <c r="H79" s="34"/>
      <c r="I79" s="34"/>
      <c r="J79" s="34"/>
      <c r="K79" s="34"/>
    </row>
    <row r="80" spans="1:12" s="8" customFormat="1" ht="17.25" thickBot="1">
      <c r="D80" s="71"/>
      <c r="E80" s="71"/>
      <c r="F80" s="71"/>
      <c r="G80" s="71"/>
      <c r="H80" s="71"/>
      <c r="I80" s="71"/>
      <c r="J80" s="34"/>
      <c r="K80" s="35"/>
    </row>
    <row r="81" spans="2:12" s="8" customFormat="1" ht="17.25" thickBot="1">
      <c r="B81" s="85" t="s">
        <v>41</v>
      </c>
      <c r="C81" s="14" t="s">
        <v>62</v>
      </c>
      <c r="D81" s="88" t="s">
        <v>63</v>
      </c>
      <c r="E81" s="88" t="s">
        <v>64</v>
      </c>
      <c r="F81" s="88" t="s">
        <v>54</v>
      </c>
      <c r="G81" s="88" t="s">
        <v>55</v>
      </c>
      <c r="H81" s="88" t="s">
        <v>73</v>
      </c>
      <c r="I81" s="489" t="s">
        <v>175</v>
      </c>
      <c r="J81" s="57" t="s">
        <v>51</v>
      </c>
      <c r="K81" s="62"/>
    </row>
    <row r="82" spans="2:12" s="8" customFormat="1">
      <c r="B82" s="86" t="s">
        <v>39</v>
      </c>
      <c r="C82" s="79">
        <f t="shared" ref="C82:H82" si="28">C33</f>
        <v>0</v>
      </c>
      <c r="D82" s="79">
        <f t="shared" si="28"/>
        <v>800</v>
      </c>
      <c r="E82" s="79">
        <f t="shared" si="28"/>
        <v>560</v>
      </c>
      <c r="F82" s="79">
        <f t="shared" si="28"/>
        <v>480</v>
      </c>
      <c r="G82" s="79">
        <f t="shared" si="28"/>
        <v>560</v>
      </c>
      <c r="H82" s="79">
        <f t="shared" si="28"/>
        <v>1431</v>
      </c>
      <c r="I82" s="79">
        <f t="shared" ref="I82" si="29">I33</f>
        <v>440</v>
      </c>
      <c r="J82" s="79">
        <f>SUM(C82:I82)</f>
        <v>4271</v>
      </c>
      <c r="K82" s="34"/>
    </row>
    <row r="83" spans="2:12" s="8" customFormat="1">
      <c r="B83" s="51" t="s">
        <v>42</v>
      </c>
      <c r="C83" s="76">
        <f t="shared" ref="C83:H83" si="30">C42</f>
        <v>3240</v>
      </c>
      <c r="D83" s="76">
        <f t="shared" si="30"/>
        <v>3440</v>
      </c>
      <c r="E83" s="76">
        <f t="shared" si="30"/>
        <v>3480</v>
      </c>
      <c r="F83" s="76">
        <f t="shared" si="30"/>
        <v>3850</v>
      </c>
      <c r="G83" s="76">
        <f t="shared" si="30"/>
        <v>2870</v>
      </c>
      <c r="H83" s="76">
        <f t="shared" si="30"/>
        <v>3448</v>
      </c>
      <c r="I83" s="76">
        <f t="shared" ref="I83" si="31">I42</f>
        <v>3321</v>
      </c>
      <c r="J83" s="79">
        <f>SUM(C83:I83)</f>
        <v>23649</v>
      </c>
      <c r="K83" s="34"/>
    </row>
    <row r="84" spans="2:12" s="8" customFormat="1" ht="17.25" thickBot="1">
      <c r="B84" s="80" t="s">
        <v>40</v>
      </c>
      <c r="C84" s="78">
        <f t="shared" ref="C84:H84" si="32">C52</f>
        <v>7713</v>
      </c>
      <c r="D84" s="78">
        <f t="shared" si="32"/>
        <v>7636</v>
      </c>
      <c r="E84" s="78">
        <f t="shared" si="32"/>
        <v>7714</v>
      </c>
      <c r="F84" s="78">
        <f t="shared" si="32"/>
        <v>7372</v>
      </c>
      <c r="G84" s="78">
        <f t="shared" si="32"/>
        <v>6849</v>
      </c>
      <c r="H84" s="78">
        <f t="shared" si="32"/>
        <v>7735</v>
      </c>
      <c r="I84" s="78">
        <f t="shared" ref="I84" si="33">I52</f>
        <v>7619</v>
      </c>
      <c r="J84" s="79">
        <f>SUM(C84:I84)</f>
        <v>52638</v>
      </c>
      <c r="K84" s="34"/>
    </row>
    <row r="85" spans="2:12" s="8" customFormat="1" ht="17.25" thickBot="1">
      <c r="B85" s="103" t="s">
        <v>37</v>
      </c>
      <c r="C85" s="94">
        <f>SUM(C82:C84)</f>
        <v>10953</v>
      </c>
      <c r="D85" s="87">
        <f t="shared" ref="D85:J85" si="34">SUM(D82:D84)</f>
        <v>11876</v>
      </c>
      <c r="E85" s="87">
        <f t="shared" si="34"/>
        <v>11754</v>
      </c>
      <c r="F85" s="87">
        <f t="shared" si="34"/>
        <v>11702</v>
      </c>
      <c r="G85" s="87">
        <f t="shared" si="34"/>
        <v>10279</v>
      </c>
      <c r="H85" s="87">
        <f t="shared" si="34"/>
        <v>12614</v>
      </c>
      <c r="I85" s="87">
        <f t="shared" si="34"/>
        <v>11380</v>
      </c>
      <c r="J85" s="87">
        <f t="shared" si="34"/>
        <v>80558</v>
      </c>
      <c r="K85" s="28"/>
    </row>
    <row r="86" spans="2:12" s="8" customFormat="1" ht="17.25" thickBot="1">
      <c r="B86" s="52"/>
      <c r="C86" s="52"/>
      <c r="D86" s="28"/>
      <c r="E86" s="28"/>
      <c r="F86" s="28"/>
      <c r="G86" s="28"/>
      <c r="H86" s="28"/>
      <c r="I86" s="28"/>
      <c r="J86" s="28">
        <f>J85-J71</f>
        <v>0</v>
      </c>
      <c r="K86" s="35"/>
    </row>
    <row r="87" spans="2:12" s="8" customFormat="1" ht="17.25" thickBot="1">
      <c r="B87" s="85" t="s">
        <v>43</v>
      </c>
      <c r="C87" s="14" t="s">
        <v>62</v>
      </c>
      <c r="D87" s="88" t="s">
        <v>63</v>
      </c>
      <c r="E87" s="88" t="s">
        <v>64</v>
      </c>
      <c r="F87" s="88" t="s">
        <v>54</v>
      </c>
      <c r="G87" s="88" t="s">
        <v>55</v>
      </c>
      <c r="H87" s="88" t="s">
        <v>73</v>
      </c>
      <c r="I87" s="489" t="s">
        <v>175</v>
      </c>
      <c r="J87" s="57" t="s">
        <v>51</v>
      </c>
      <c r="K87" s="62"/>
    </row>
    <row r="88" spans="2:12" s="8" customFormat="1">
      <c r="B88" s="81" t="s">
        <v>38</v>
      </c>
      <c r="C88" s="82">
        <f t="shared" ref="C88:I88" si="35">C19</f>
        <v>43150.05</v>
      </c>
      <c r="D88" s="82">
        <f t="shared" si="35"/>
        <v>51036.82</v>
      </c>
      <c r="E88" s="82">
        <f t="shared" si="35"/>
        <v>51106.71</v>
      </c>
      <c r="F88" s="82">
        <f t="shared" si="35"/>
        <v>50462.52</v>
      </c>
      <c r="G88" s="82">
        <f t="shared" si="35"/>
        <v>50550.42</v>
      </c>
      <c r="H88" s="82">
        <f t="shared" si="35"/>
        <v>50558</v>
      </c>
      <c r="I88" s="82">
        <f t="shared" si="35"/>
        <v>49071</v>
      </c>
      <c r="J88" s="82">
        <f>SUM(C88:I88)</f>
        <v>345935.51999999996</v>
      </c>
      <c r="K88" s="28"/>
    </row>
    <row r="89" spans="2:12" s="8" customFormat="1">
      <c r="B89" s="53" t="s">
        <v>39</v>
      </c>
      <c r="C89" s="77">
        <f t="shared" ref="C89:H89" si="36">C32</f>
        <v>600</v>
      </c>
      <c r="D89" s="91">
        <f t="shared" si="36"/>
        <v>1000</v>
      </c>
      <c r="E89" s="91">
        <f t="shared" si="36"/>
        <v>1960</v>
      </c>
      <c r="F89" s="91">
        <f t="shared" si="36"/>
        <v>1480</v>
      </c>
      <c r="G89" s="91">
        <f t="shared" si="36"/>
        <v>1200</v>
      </c>
      <c r="H89" s="91">
        <f t="shared" si="36"/>
        <v>1929</v>
      </c>
      <c r="I89" s="91">
        <f t="shared" ref="I89" si="37">I32</f>
        <v>1460</v>
      </c>
      <c r="J89" s="82">
        <f t="shared" ref="J89:J92" si="38">SUM(C89:I89)</f>
        <v>9629</v>
      </c>
      <c r="K89" s="28"/>
    </row>
    <row r="90" spans="2:12" s="8" customFormat="1">
      <c r="B90" s="51" t="s">
        <v>60</v>
      </c>
      <c r="C90" s="76">
        <f t="shared" ref="C90:H90" si="39">C47</f>
        <v>72870</v>
      </c>
      <c r="D90" s="89">
        <f t="shared" si="39"/>
        <v>72115</v>
      </c>
      <c r="E90" s="89">
        <f t="shared" si="39"/>
        <v>70675</v>
      </c>
      <c r="F90" s="89">
        <f t="shared" si="39"/>
        <v>72270</v>
      </c>
      <c r="G90" s="89">
        <f t="shared" si="39"/>
        <v>74355</v>
      </c>
      <c r="H90" s="89">
        <f t="shared" si="39"/>
        <v>73846</v>
      </c>
      <c r="I90" s="89">
        <f t="shared" ref="I90" si="40">I47</f>
        <v>70644</v>
      </c>
      <c r="J90" s="82">
        <f t="shared" si="38"/>
        <v>506775</v>
      </c>
      <c r="K90" s="34"/>
    </row>
    <row r="91" spans="2:12" s="8" customFormat="1" ht="17.25" thickBot="1">
      <c r="B91" s="80" t="s">
        <v>40</v>
      </c>
      <c r="C91" s="78">
        <f t="shared" ref="C91:H91" si="41">C51</f>
        <v>12068</v>
      </c>
      <c r="D91" s="90">
        <f t="shared" si="41"/>
        <v>13172</v>
      </c>
      <c r="E91" s="90">
        <f t="shared" si="41"/>
        <v>12711</v>
      </c>
      <c r="F91" s="90">
        <f t="shared" si="41"/>
        <v>12922</v>
      </c>
      <c r="G91" s="90">
        <f t="shared" si="41"/>
        <v>12784</v>
      </c>
      <c r="H91" s="90">
        <f t="shared" si="41"/>
        <v>13151</v>
      </c>
      <c r="I91" s="90">
        <f t="shared" ref="I91" si="42">I51</f>
        <v>12081</v>
      </c>
      <c r="J91" s="490">
        <f t="shared" si="38"/>
        <v>88889</v>
      </c>
      <c r="K91" s="34"/>
      <c r="L91" s="71"/>
    </row>
    <row r="92" spans="2:12" s="8" customFormat="1" ht="17.25" thickBot="1">
      <c r="B92" s="83" t="s">
        <v>61</v>
      </c>
      <c r="C92" s="84">
        <f>C90+C91</f>
        <v>84938</v>
      </c>
      <c r="D92" s="84">
        <f t="shared" ref="D92:G92" si="43">D90+D91</f>
        <v>85287</v>
      </c>
      <c r="E92" s="84">
        <f t="shared" si="43"/>
        <v>83386</v>
      </c>
      <c r="F92" s="84">
        <f t="shared" si="43"/>
        <v>85192</v>
      </c>
      <c r="G92" s="84">
        <f t="shared" si="43"/>
        <v>87139</v>
      </c>
      <c r="H92" s="84">
        <f t="shared" ref="H92" si="44">H90+H91</f>
        <v>86997</v>
      </c>
      <c r="I92" s="84">
        <f t="shared" ref="I92" si="45">I90+I91</f>
        <v>82725</v>
      </c>
      <c r="J92" s="54">
        <f t="shared" si="38"/>
        <v>595664</v>
      </c>
      <c r="K92" s="28"/>
    </row>
    <row r="93" spans="2:12" s="8" customFormat="1" ht="17.25" thickBot="1">
      <c r="B93" s="83" t="s">
        <v>44</v>
      </c>
      <c r="C93" s="87">
        <f>C88+C89+C92</f>
        <v>128688.05</v>
      </c>
      <c r="D93" s="87">
        <f t="shared" ref="D93:J93" si="46">D88+D89+D92</f>
        <v>137323.82</v>
      </c>
      <c r="E93" s="87">
        <f t="shared" si="46"/>
        <v>136452.71</v>
      </c>
      <c r="F93" s="87">
        <f t="shared" si="46"/>
        <v>137134.51999999999</v>
      </c>
      <c r="G93" s="87">
        <f t="shared" si="46"/>
        <v>138889.41999999998</v>
      </c>
      <c r="H93" s="87">
        <f t="shared" si="46"/>
        <v>139484</v>
      </c>
      <c r="I93" s="87">
        <f t="shared" si="46"/>
        <v>133256</v>
      </c>
      <c r="J93" s="87">
        <f t="shared" si="46"/>
        <v>951228.52</v>
      </c>
      <c r="K93" s="28"/>
    </row>
    <row r="94" spans="2:12" s="8" customFormat="1">
      <c r="C94" s="71"/>
      <c r="D94" s="71"/>
      <c r="E94" s="71"/>
      <c r="F94" s="71"/>
      <c r="G94" s="71"/>
      <c r="H94" s="71"/>
      <c r="I94" s="71"/>
      <c r="J94" s="28">
        <f>J93-J70</f>
        <v>0</v>
      </c>
      <c r="K94" s="35"/>
    </row>
    <row r="95" spans="2:12" s="8" customFormat="1" ht="17.25" thickBot="1">
      <c r="J95" s="28"/>
      <c r="K95" s="35"/>
    </row>
    <row r="96" spans="2:12" s="8" customFormat="1" ht="17.25" thickBot="1">
      <c r="B96" s="83" t="s">
        <v>9</v>
      </c>
      <c r="C96" s="108" t="s">
        <v>62</v>
      </c>
      <c r="D96" s="108" t="s">
        <v>63</v>
      </c>
      <c r="E96" s="108" t="s">
        <v>64</v>
      </c>
      <c r="F96" s="108" t="s">
        <v>54</v>
      </c>
      <c r="G96" s="108" t="s">
        <v>55</v>
      </c>
      <c r="H96" s="88" t="s">
        <v>73</v>
      </c>
      <c r="I96" s="489" t="s">
        <v>175</v>
      </c>
      <c r="J96" s="109" t="s">
        <v>51</v>
      </c>
      <c r="K96" s="35"/>
    </row>
    <row r="97" spans="2:11" s="8" customFormat="1">
      <c r="B97" s="81" t="s">
        <v>69</v>
      </c>
      <c r="C97" s="79">
        <f t="shared" ref="C97:J97" si="47">C15</f>
        <v>59036.42</v>
      </c>
      <c r="D97" s="79">
        <f t="shared" si="47"/>
        <v>67289.509999999995</v>
      </c>
      <c r="E97" s="79">
        <f t="shared" si="47"/>
        <v>62437.11</v>
      </c>
      <c r="F97" s="79">
        <f t="shared" si="47"/>
        <v>70022.89</v>
      </c>
      <c r="G97" s="79">
        <f t="shared" si="47"/>
        <v>64642.73</v>
      </c>
      <c r="H97" s="79">
        <f t="shared" si="47"/>
        <v>59564.09</v>
      </c>
      <c r="I97" s="79"/>
      <c r="J97" s="79">
        <f t="shared" si="47"/>
        <v>443309.75</v>
      </c>
      <c r="K97" s="35"/>
    </row>
    <row r="98" spans="2:11" s="8" customFormat="1" ht="17.25" thickBot="1">
      <c r="B98" s="128" t="s">
        <v>66</v>
      </c>
      <c r="C98" s="129">
        <f t="shared" ref="C98:J98" si="48">C26</f>
        <v>0</v>
      </c>
      <c r="D98" s="129">
        <f t="shared" si="48"/>
        <v>0</v>
      </c>
      <c r="E98" s="129">
        <f t="shared" si="48"/>
        <v>0</v>
      </c>
      <c r="F98" s="129">
        <f t="shared" si="48"/>
        <v>1541.51</v>
      </c>
      <c r="G98" s="129">
        <f t="shared" si="48"/>
        <v>2977.75</v>
      </c>
      <c r="H98" s="129">
        <f t="shared" si="48"/>
        <v>0</v>
      </c>
      <c r="I98" s="129"/>
      <c r="J98" s="129">
        <f t="shared" si="48"/>
        <v>4519.26</v>
      </c>
    </row>
    <row r="99" spans="2:11" s="8" customFormat="1" ht="17.25" thickBot="1">
      <c r="B99" s="107" t="s">
        <v>71</v>
      </c>
      <c r="C99" s="87">
        <f>SUM(C97:C98)</f>
        <v>59036.42</v>
      </c>
      <c r="D99" s="87">
        <f t="shared" ref="D99:J99" si="49">SUM(D97:D98)</f>
        <v>67289.509999999995</v>
      </c>
      <c r="E99" s="87">
        <f t="shared" si="49"/>
        <v>62437.11</v>
      </c>
      <c r="F99" s="87">
        <f t="shared" si="49"/>
        <v>71564.399999999994</v>
      </c>
      <c r="G99" s="87">
        <f t="shared" si="49"/>
        <v>67620.48000000001</v>
      </c>
      <c r="H99" s="87">
        <f t="shared" si="49"/>
        <v>59564.09</v>
      </c>
      <c r="I99" s="87">
        <f t="shared" si="49"/>
        <v>0</v>
      </c>
      <c r="J99" s="87">
        <f t="shared" si="49"/>
        <v>447829.01</v>
      </c>
    </row>
    <row r="100" spans="2:11" s="8" customFormat="1" ht="17.25" thickBot="1">
      <c r="J100" s="28"/>
      <c r="K100" s="35"/>
    </row>
    <row r="101" spans="2:11" s="8" customFormat="1" ht="17.25" thickBot="1">
      <c r="B101" s="83" t="s">
        <v>70</v>
      </c>
      <c r="C101" s="108" t="s">
        <v>62</v>
      </c>
      <c r="D101" s="108" t="s">
        <v>63</v>
      </c>
      <c r="E101" s="108" t="s">
        <v>64</v>
      </c>
      <c r="F101" s="108" t="s">
        <v>54</v>
      </c>
      <c r="G101" s="108" t="s">
        <v>55</v>
      </c>
      <c r="H101" s="88" t="s">
        <v>73</v>
      </c>
      <c r="I101" s="489" t="s">
        <v>175</v>
      </c>
      <c r="J101" s="109" t="s">
        <v>51</v>
      </c>
      <c r="K101" s="35"/>
    </row>
    <row r="102" spans="2:11" s="8" customFormat="1">
      <c r="B102" s="81" t="s">
        <v>69</v>
      </c>
      <c r="C102" s="79">
        <f t="shared" ref="C102:H102" si="50">C17</f>
        <v>59889.71</v>
      </c>
      <c r="D102" s="79">
        <f t="shared" si="50"/>
        <v>68142.460000000006</v>
      </c>
      <c r="E102" s="79">
        <f t="shared" si="50"/>
        <v>63298.27</v>
      </c>
      <c r="F102" s="79">
        <f t="shared" si="50"/>
        <v>60902.12</v>
      </c>
      <c r="G102" s="79">
        <f t="shared" si="50"/>
        <v>62207.54</v>
      </c>
      <c r="H102" s="79">
        <f t="shared" si="50"/>
        <v>62518.26</v>
      </c>
      <c r="I102" s="79"/>
      <c r="J102" s="79">
        <f t="shared" ref="J102" si="51">SUM(C102:H102)</f>
        <v>376958.36</v>
      </c>
      <c r="K102" s="35"/>
    </row>
    <row r="103" spans="2:11" s="8" customFormat="1" ht="17.25" thickBot="1">
      <c r="B103" s="128" t="s">
        <v>66</v>
      </c>
      <c r="C103" s="129">
        <f t="shared" ref="C103:J103" si="52">C27</f>
        <v>0</v>
      </c>
      <c r="D103" s="129">
        <f t="shared" si="52"/>
        <v>1583.68</v>
      </c>
      <c r="E103" s="129">
        <f t="shared" si="52"/>
        <v>10276.23</v>
      </c>
      <c r="F103" s="129">
        <f t="shared" si="52"/>
        <v>7927.13</v>
      </c>
      <c r="G103" s="129">
        <f t="shared" si="52"/>
        <v>6597.43</v>
      </c>
      <c r="H103" s="129">
        <f t="shared" si="52"/>
        <v>0</v>
      </c>
      <c r="I103" s="129"/>
      <c r="J103" s="129">
        <f t="shared" si="52"/>
        <v>26384.47</v>
      </c>
      <c r="K103" s="35"/>
    </row>
    <row r="104" spans="2:11" s="8" customFormat="1" ht="17.25" thickBot="1">
      <c r="B104" s="107" t="s">
        <v>71</v>
      </c>
      <c r="C104" s="87">
        <f>SUM(C102:C103)</f>
        <v>59889.71</v>
      </c>
      <c r="D104" s="87">
        <f t="shared" ref="D104:J104" si="53">SUM(D102:D103)</f>
        <v>69726.14</v>
      </c>
      <c r="E104" s="87">
        <f t="shared" si="53"/>
        <v>73574.5</v>
      </c>
      <c r="F104" s="87">
        <f t="shared" si="53"/>
        <v>68829.25</v>
      </c>
      <c r="G104" s="87">
        <f t="shared" si="53"/>
        <v>68804.97</v>
      </c>
      <c r="H104" s="87">
        <f t="shared" si="53"/>
        <v>62518.26</v>
      </c>
      <c r="I104" s="87">
        <f t="shared" si="53"/>
        <v>0</v>
      </c>
      <c r="J104" s="87">
        <f t="shared" si="53"/>
        <v>403342.82999999996</v>
      </c>
      <c r="K104" s="35"/>
    </row>
    <row r="105" spans="2:11" s="8" customFormat="1">
      <c r="K105" s="35"/>
    </row>
    <row r="106" spans="2:11" s="8" customFormat="1">
      <c r="B106" s="60" t="s">
        <v>50</v>
      </c>
      <c r="C106" s="59" t="s">
        <v>200</v>
      </c>
      <c r="K106" s="35"/>
    </row>
    <row r="107" spans="2:11" s="8" customFormat="1">
      <c r="B107" s="60" t="s">
        <v>45</v>
      </c>
      <c r="C107" s="60"/>
      <c r="J107" s="28"/>
      <c r="K107" s="35"/>
    </row>
    <row r="108" spans="2:11" s="8" customFormat="1">
      <c r="F108" s="71"/>
      <c r="J108" s="28"/>
      <c r="K108" s="35"/>
    </row>
    <row r="109" spans="2:11" s="8" customFormat="1">
      <c r="J109" s="28"/>
      <c r="K109" s="35"/>
    </row>
    <row r="110" spans="2:11" s="8" customFormat="1">
      <c r="C110" s="71"/>
      <c r="J110" s="28"/>
      <c r="K110" s="35"/>
    </row>
    <row r="111" spans="2:11" s="8" customFormat="1">
      <c r="D111" s="65"/>
      <c r="E111" s="65"/>
      <c r="F111" s="65"/>
      <c r="G111" s="65"/>
      <c r="H111" s="65"/>
      <c r="I111" s="65"/>
      <c r="J111" s="62"/>
      <c r="K111" s="34"/>
    </row>
    <row r="112" spans="2:11" s="8" customFormat="1">
      <c r="D112" s="66"/>
      <c r="E112" s="66"/>
      <c r="F112" s="66"/>
      <c r="G112" s="66"/>
      <c r="H112" s="66"/>
      <c r="I112" s="66"/>
      <c r="J112" s="35"/>
      <c r="K112" s="35"/>
    </row>
    <row r="113" spans="2:11" s="8" customFormat="1">
      <c r="B113"/>
      <c r="C113"/>
      <c r="D113"/>
      <c r="E113"/>
      <c r="F113"/>
      <c r="G113"/>
      <c r="H113"/>
      <c r="I113"/>
      <c r="J113" s="35"/>
      <c r="K113" s="35"/>
    </row>
    <row r="114" spans="2:11" s="8" customFormat="1" ht="17.25">
      <c r="D114" s="72"/>
      <c r="E114" s="72"/>
      <c r="F114" s="72"/>
      <c r="G114" s="72"/>
      <c r="H114" s="72"/>
      <c r="I114" s="72"/>
      <c r="J114" s="35"/>
      <c r="K114" s="35"/>
    </row>
  </sheetData>
  <pageMargins left="0.70866141732283472" right="0.19685039370078741" top="0.19685039370078741" bottom="0.39370078740157483" header="0.31496062992125984" footer="0.31496062992125984"/>
  <pageSetup scale="75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opLeftCell="A13" workbookViewId="0">
      <selection activeCell="G8" sqref="G8"/>
    </sheetView>
  </sheetViews>
  <sheetFormatPr defaultRowHeight="15"/>
  <cols>
    <col min="1" max="1" width="35.5703125" customWidth="1"/>
    <col min="2" max="2" width="14.7109375" customWidth="1"/>
    <col min="3" max="3" width="15.5703125" bestFit="1" customWidth="1"/>
    <col min="4" max="5" width="13.140625" bestFit="1" customWidth="1"/>
    <col min="6" max="6" width="14.5703125" customWidth="1"/>
    <col min="7" max="7" width="13.85546875" bestFit="1" customWidth="1"/>
    <col min="8" max="8" width="15.5703125" bestFit="1" customWidth="1"/>
    <col min="9" max="9" width="9.28515625" bestFit="1" customWidth="1"/>
    <col min="10" max="10" width="13.85546875" customWidth="1"/>
    <col min="11" max="11" width="16.42578125" bestFit="1" customWidth="1"/>
    <col min="12" max="12" width="13.28515625" bestFit="1" customWidth="1"/>
    <col min="13" max="13" width="12" bestFit="1" customWidth="1"/>
  </cols>
  <sheetData>
    <row r="1" spans="1:18" ht="16.5">
      <c r="A1" s="141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2"/>
      <c r="O1" s="6"/>
      <c r="P1" s="3"/>
      <c r="Q1" s="3"/>
      <c r="R1" s="3"/>
    </row>
    <row r="2" spans="1:18" ht="16.5">
      <c r="A2" s="92" t="s">
        <v>199</v>
      </c>
      <c r="B2" s="142" t="s">
        <v>81</v>
      </c>
      <c r="C2" s="142"/>
      <c r="D2" s="142"/>
      <c r="E2" s="142"/>
      <c r="F2" s="142"/>
      <c r="G2" s="142"/>
      <c r="H2" s="142"/>
      <c r="I2" s="142"/>
      <c r="J2" s="142"/>
      <c r="K2" s="142"/>
      <c r="L2" s="143"/>
      <c r="M2" s="142"/>
      <c r="N2" s="5"/>
      <c r="O2" s="3"/>
      <c r="P2" s="1"/>
      <c r="Q2" s="3"/>
      <c r="R2" s="3"/>
    </row>
    <row r="3" spans="1:18" s="149" customFormat="1" ht="16.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6"/>
      <c r="M3" s="145"/>
      <c r="N3" s="147"/>
      <c r="O3" s="8"/>
      <c r="P3" s="148"/>
      <c r="Q3" s="8"/>
      <c r="R3" s="8"/>
    </row>
    <row r="4" spans="1:18" s="149" customFormat="1" ht="16.5">
      <c r="A4" s="4" t="s">
        <v>46</v>
      </c>
      <c r="B4" s="4" t="s">
        <v>52</v>
      </c>
      <c r="C4" s="3"/>
      <c r="E4" s="3"/>
      <c r="F4" s="4" t="s">
        <v>47</v>
      </c>
      <c r="G4" s="4"/>
      <c r="H4" s="4"/>
      <c r="I4" s="4"/>
      <c r="J4" s="4"/>
      <c r="L4" s="146"/>
      <c r="M4" s="145"/>
      <c r="N4" s="147"/>
      <c r="O4" s="8"/>
      <c r="P4" s="148"/>
      <c r="Q4" s="8"/>
      <c r="R4" s="8"/>
    </row>
    <row r="5" spans="1:18" s="149" customFormat="1" ht="16.5">
      <c r="A5" s="4" t="s">
        <v>1</v>
      </c>
      <c r="B5" s="4" t="s">
        <v>53</v>
      </c>
      <c r="C5" s="3"/>
      <c r="E5" s="3"/>
      <c r="F5" s="4" t="s">
        <v>2</v>
      </c>
      <c r="G5" s="4"/>
      <c r="H5" s="4"/>
      <c r="I5" s="4"/>
      <c r="J5" s="4"/>
      <c r="L5" s="146"/>
      <c r="M5" s="145"/>
      <c r="N5" s="147"/>
      <c r="O5" s="8"/>
      <c r="P5" s="148"/>
      <c r="Q5" s="8"/>
      <c r="R5" s="8"/>
    </row>
    <row r="6" spans="1:18" s="149" customFormat="1" ht="16.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6"/>
      <c r="M6" s="145"/>
      <c r="N6" s="147"/>
      <c r="O6" s="8"/>
      <c r="P6" s="148"/>
      <c r="Q6" s="8"/>
      <c r="R6" s="8"/>
    </row>
    <row r="7" spans="1:18" s="149" customFormat="1" ht="16.5">
      <c r="A7" s="144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7"/>
      <c r="O7" s="8"/>
      <c r="P7" s="148"/>
      <c r="Q7" s="8"/>
      <c r="R7" s="8"/>
    </row>
    <row r="8" spans="1:18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</row>
    <row r="9" spans="1:18" s="151" customFormat="1" ht="18.75">
      <c r="A9" s="150" t="s">
        <v>174</v>
      </c>
    </row>
    <row r="10" spans="1:18" s="151" customFormat="1" ht="18.75">
      <c r="A10" s="150"/>
      <c r="F10" s="493" t="s">
        <v>114</v>
      </c>
    </row>
    <row r="11" spans="1:18" ht="15.75">
      <c r="A11" s="152" t="s">
        <v>178</v>
      </c>
      <c r="F11" s="153">
        <v>5908050</v>
      </c>
      <c r="G11" s="154"/>
      <c r="H11" s="154"/>
      <c r="I11" s="154"/>
      <c r="J11" s="154"/>
      <c r="L11" s="155"/>
      <c r="M11" s="155"/>
      <c r="N11" s="155"/>
      <c r="O11" s="149"/>
    </row>
    <row r="12" spans="1:18" ht="16.5" thickBot="1">
      <c r="A12" s="152" t="s">
        <v>180</v>
      </c>
      <c r="F12" s="153">
        <v>3613050</v>
      </c>
      <c r="L12" s="155"/>
      <c r="M12" s="155"/>
      <c r="N12" s="155"/>
      <c r="O12" s="149"/>
    </row>
    <row r="13" spans="1:18" ht="16.5" customHeight="1">
      <c r="A13" s="152" t="s">
        <v>179</v>
      </c>
      <c r="B13" s="156"/>
      <c r="C13" s="157"/>
      <c r="D13" s="157"/>
      <c r="E13" s="157"/>
      <c r="F13" s="153">
        <v>580000</v>
      </c>
      <c r="G13" s="494" t="s">
        <v>201</v>
      </c>
      <c r="H13" s="495"/>
      <c r="I13" s="157"/>
      <c r="J13" s="157"/>
      <c r="K13" s="157"/>
    </row>
    <row r="14" spans="1:18" ht="16.5" customHeight="1" thickBot="1">
      <c r="A14" s="152" t="s">
        <v>181</v>
      </c>
      <c r="B14" s="156"/>
      <c r="C14" s="157"/>
      <c r="D14" s="157"/>
      <c r="E14" s="157"/>
      <c r="F14" s="153">
        <f>F11-F12-F13</f>
        <v>1715000</v>
      </c>
      <c r="G14" s="496">
        <f>SUM(F12:F13)</f>
        <v>4193050</v>
      </c>
      <c r="H14" s="497"/>
      <c r="I14" s="157"/>
      <c r="J14" s="157"/>
      <c r="K14" s="157"/>
    </row>
    <row r="15" spans="1:18" ht="16.5" customHeight="1">
      <c r="A15" s="152"/>
      <c r="B15" s="156"/>
      <c r="C15" s="157"/>
      <c r="D15" s="157"/>
      <c r="E15" s="157"/>
      <c r="F15" s="153"/>
      <c r="G15" s="157"/>
      <c r="H15" s="486"/>
      <c r="I15" s="157"/>
      <c r="J15" s="157"/>
      <c r="K15" s="157"/>
    </row>
    <row r="16" spans="1:18" ht="16.5" customHeight="1">
      <c r="A16" s="152"/>
      <c r="B16" s="156"/>
      <c r="C16" s="157"/>
      <c r="D16" s="157"/>
      <c r="E16" s="157"/>
      <c r="F16" s="153"/>
      <c r="G16" s="157"/>
      <c r="H16" s="157"/>
      <c r="I16" s="157"/>
      <c r="J16" s="157"/>
      <c r="K16" s="157"/>
    </row>
    <row r="17" spans="1:13" ht="15.75" thickBot="1">
      <c r="A17" s="130"/>
      <c r="B17" s="140"/>
    </row>
    <row r="18" spans="1:13" ht="16.5" thickBot="1">
      <c r="A18" s="477" t="s">
        <v>82</v>
      </c>
      <c r="B18" s="478" t="s">
        <v>83</v>
      </c>
      <c r="C18" s="158" t="s">
        <v>84</v>
      </c>
      <c r="D18" s="158" t="s">
        <v>85</v>
      </c>
      <c r="E18" s="158" t="s">
        <v>54</v>
      </c>
      <c r="F18" s="158" t="s">
        <v>55</v>
      </c>
      <c r="G18" s="158" t="s">
        <v>73</v>
      </c>
      <c r="H18" s="475" t="s">
        <v>176</v>
      </c>
      <c r="I18" s="159" t="s">
        <v>177</v>
      </c>
      <c r="J18" s="159" t="s">
        <v>175</v>
      </c>
      <c r="K18" s="482" t="s">
        <v>37</v>
      </c>
    </row>
    <row r="19" spans="1:13" ht="15.75">
      <c r="A19" s="160" t="s">
        <v>86</v>
      </c>
      <c r="B19" s="161">
        <v>441396.69</v>
      </c>
      <c r="C19" s="161">
        <v>491735.08000000007</v>
      </c>
      <c r="D19" s="161">
        <v>481464.45</v>
      </c>
      <c r="E19" s="161">
        <v>474661.11</v>
      </c>
      <c r="F19" s="161">
        <v>472863.75999999995</v>
      </c>
      <c r="G19" s="161">
        <v>483075.18000000005</v>
      </c>
      <c r="H19" s="476">
        <f>ROUND(SUM(B19:G19)/6,0)</f>
        <v>474199</v>
      </c>
      <c r="I19" s="161">
        <f>ROUND(H19/H$26*100,2)</f>
        <v>79.430000000000007</v>
      </c>
      <c r="J19" s="161">
        <v>460931</v>
      </c>
      <c r="K19" s="483">
        <f>SUM(B19:G19)+J19</f>
        <v>3306127.27</v>
      </c>
    </row>
    <row r="20" spans="1:13" ht="15.75">
      <c r="A20" s="133" t="s">
        <v>87</v>
      </c>
      <c r="B20" s="162">
        <v>0</v>
      </c>
      <c r="C20" s="162">
        <v>1583.68</v>
      </c>
      <c r="D20" s="162">
        <v>10276.23</v>
      </c>
      <c r="E20" s="162">
        <v>9468.64</v>
      </c>
      <c r="F20" s="162">
        <v>9575.18</v>
      </c>
      <c r="G20" s="162">
        <v>0</v>
      </c>
      <c r="H20" s="476"/>
      <c r="I20" s="162"/>
      <c r="J20" s="162"/>
      <c r="K20" s="483">
        <f t="shared" ref="K20:K25" si="0">SUM(B20:G20)+J20</f>
        <v>30903.73</v>
      </c>
    </row>
    <row r="21" spans="1:13" ht="15.75">
      <c r="A21" s="133" t="s">
        <v>39</v>
      </c>
      <c r="B21" s="162">
        <v>600</v>
      </c>
      <c r="C21" s="162">
        <v>1800</v>
      </c>
      <c r="D21" s="162">
        <v>2520</v>
      </c>
      <c r="E21" s="162">
        <v>1960</v>
      </c>
      <c r="F21" s="162">
        <v>1760</v>
      </c>
      <c r="G21" s="162">
        <v>3360</v>
      </c>
      <c r="H21" s="476">
        <f t="shared" ref="H21:H25" si="1">ROUND(SUM(B21:G21)/6,0)</f>
        <v>2000</v>
      </c>
      <c r="I21" s="162">
        <f>ROUND(H21/H$26*100,2)</f>
        <v>0.33</v>
      </c>
      <c r="J21" s="162">
        <v>1900</v>
      </c>
      <c r="K21" s="483">
        <f t="shared" si="0"/>
        <v>13900</v>
      </c>
    </row>
    <row r="22" spans="1:13" ht="15.75">
      <c r="A22" s="133" t="s">
        <v>42</v>
      </c>
      <c r="B22" s="162">
        <v>26460</v>
      </c>
      <c r="C22" s="162">
        <v>28020</v>
      </c>
      <c r="D22" s="162">
        <v>25100</v>
      </c>
      <c r="E22" s="162">
        <v>28630</v>
      </c>
      <c r="F22" s="162">
        <v>25130</v>
      </c>
      <c r="G22" s="162">
        <v>28702</v>
      </c>
      <c r="H22" s="476">
        <f t="shared" si="1"/>
        <v>27007</v>
      </c>
      <c r="I22" s="162">
        <f>ROUND(H22/H$26*100,2)</f>
        <v>4.5199999999999996</v>
      </c>
      <c r="J22" s="162">
        <v>26000</v>
      </c>
      <c r="K22" s="483">
        <f t="shared" si="0"/>
        <v>188042</v>
      </c>
    </row>
    <row r="23" spans="1:13" ht="15.75">
      <c r="A23" s="133" t="s">
        <v>88</v>
      </c>
      <c r="B23" s="162">
        <v>72870</v>
      </c>
      <c r="C23" s="162">
        <v>72115</v>
      </c>
      <c r="D23" s="162">
        <v>70675</v>
      </c>
      <c r="E23" s="162">
        <v>72270</v>
      </c>
      <c r="F23" s="162">
        <v>74355</v>
      </c>
      <c r="G23" s="162">
        <v>73846</v>
      </c>
      <c r="H23" s="476">
        <f t="shared" si="1"/>
        <v>72689</v>
      </c>
      <c r="I23" s="162">
        <f>ROUND(H23/H$26*100,2)</f>
        <v>12.18</v>
      </c>
      <c r="J23" s="162">
        <f t="shared" ref="J23" si="2">ROUND(I23*580000/100,0)</f>
        <v>70644</v>
      </c>
      <c r="K23" s="483">
        <f t="shared" si="0"/>
        <v>506775</v>
      </c>
      <c r="L23" s="152"/>
    </row>
    <row r="24" spans="1:13" ht="15.75">
      <c r="A24" s="133" t="s">
        <v>40</v>
      </c>
      <c r="B24" s="162">
        <v>19781</v>
      </c>
      <c r="C24" s="162">
        <v>20808</v>
      </c>
      <c r="D24" s="162">
        <v>20425</v>
      </c>
      <c r="E24" s="162">
        <v>20294</v>
      </c>
      <c r="F24" s="162">
        <v>19633</v>
      </c>
      <c r="G24" s="162">
        <v>20886</v>
      </c>
      <c r="H24" s="476">
        <f t="shared" si="1"/>
        <v>20305</v>
      </c>
      <c r="I24" s="162">
        <f>ROUND(H24/H$26*100,2)</f>
        <v>3.4</v>
      </c>
      <c r="J24" s="162">
        <v>19700</v>
      </c>
      <c r="K24" s="483">
        <f t="shared" si="0"/>
        <v>141527</v>
      </c>
      <c r="L24" s="163"/>
    </row>
    <row r="25" spans="1:13" ht="16.5" thickBot="1">
      <c r="A25" s="164" t="s">
        <v>89</v>
      </c>
      <c r="B25" s="165">
        <v>825</v>
      </c>
      <c r="C25" s="165">
        <v>825</v>
      </c>
      <c r="D25" s="165">
        <v>825</v>
      </c>
      <c r="E25" s="165">
        <v>825</v>
      </c>
      <c r="F25" s="165">
        <v>825</v>
      </c>
      <c r="G25" s="165">
        <v>825</v>
      </c>
      <c r="H25" s="476">
        <f t="shared" si="1"/>
        <v>825</v>
      </c>
      <c r="I25" s="165">
        <f>ROUND(H25/H$26*100,2)</f>
        <v>0.14000000000000001</v>
      </c>
      <c r="J25" s="165">
        <v>825</v>
      </c>
      <c r="K25" s="483">
        <f t="shared" si="0"/>
        <v>5775</v>
      </c>
      <c r="L25" s="163"/>
    </row>
    <row r="26" spans="1:13" ht="16.5" thickBot="1">
      <c r="A26" s="479" t="s">
        <v>37</v>
      </c>
      <c r="B26" s="480">
        <f>SUM(B19:B25)</f>
        <v>561932.68999999994</v>
      </c>
      <c r="C26" s="166">
        <f t="shared" ref="C26:K26" si="3">SUM(C19:C25)</f>
        <v>616886.76</v>
      </c>
      <c r="D26" s="166">
        <f t="shared" si="3"/>
        <v>611285.67999999993</v>
      </c>
      <c r="E26" s="166">
        <f t="shared" si="3"/>
        <v>608108.75</v>
      </c>
      <c r="F26" s="166">
        <f t="shared" si="3"/>
        <v>604141.93999999994</v>
      </c>
      <c r="G26" s="481">
        <f t="shared" si="3"/>
        <v>610694.18000000005</v>
      </c>
      <c r="H26" s="167">
        <f t="shared" si="3"/>
        <v>597025</v>
      </c>
      <c r="I26" s="484">
        <f t="shared" si="3"/>
        <v>100.00000000000001</v>
      </c>
      <c r="J26" s="481">
        <f t="shared" si="3"/>
        <v>580000</v>
      </c>
      <c r="K26" s="485">
        <f t="shared" si="3"/>
        <v>4193050</v>
      </c>
      <c r="L26" s="163"/>
      <c r="M26" s="168"/>
    </row>
    <row r="27" spans="1:13" ht="15.75">
      <c r="B27" s="169"/>
      <c r="K27" s="60"/>
      <c r="L27" s="163"/>
    </row>
    <row r="28" spans="1:13" ht="15.75">
      <c r="A28" s="170" t="s">
        <v>90</v>
      </c>
      <c r="B28" s="171" t="s">
        <v>77</v>
      </c>
      <c r="C28" s="171" t="s">
        <v>76</v>
      </c>
      <c r="D28" s="171" t="s">
        <v>37</v>
      </c>
      <c r="E28" s="172"/>
      <c r="F28" s="172"/>
      <c r="G28" s="172"/>
      <c r="H28" s="172"/>
      <c r="I28" s="172"/>
      <c r="J28" s="172">
        <v>580000</v>
      </c>
      <c r="K28" s="172"/>
    </row>
    <row r="29" spans="1:13" ht="15.75">
      <c r="A29" s="133" t="s">
        <v>91</v>
      </c>
      <c r="B29" s="173">
        <v>1583.68</v>
      </c>
      <c r="C29" s="173">
        <v>0</v>
      </c>
      <c r="D29" s="171">
        <f>SUM(B29:C29)</f>
        <v>1583.68</v>
      </c>
      <c r="E29" s="172"/>
      <c r="F29" s="172"/>
      <c r="G29" s="172"/>
      <c r="H29" s="172"/>
      <c r="I29" s="172"/>
      <c r="J29" s="172">
        <f>J26-J28</f>
        <v>0</v>
      </c>
      <c r="K29" s="172"/>
    </row>
    <row r="30" spans="1:13" ht="15.75">
      <c r="A30" s="133" t="s">
        <v>92</v>
      </c>
      <c r="B30" s="173">
        <v>10276.23</v>
      </c>
      <c r="C30" s="173">
        <v>0</v>
      </c>
      <c r="D30" s="171">
        <f t="shared" ref="D30:D32" si="4">SUM(B30:C30)</f>
        <v>10276.23</v>
      </c>
      <c r="E30" s="172"/>
      <c r="F30" s="172"/>
      <c r="G30" s="172"/>
      <c r="H30" s="172"/>
      <c r="I30" s="172"/>
      <c r="J30" s="172"/>
      <c r="K30" s="172"/>
    </row>
    <row r="31" spans="1:13" ht="15.75">
      <c r="A31" s="133" t="s">
        <v>54</v>
      </c>
      <c r="B31" s="173">
        <v>7927.13</v>
      </c>
      <c r="C31" s="173">
        <v>1541.51</v>
      </c>
      <c r="D31" s="171">
        <f t="shared" si="4"/>
        <v>9468.64</v>
      </c>
      <c r="E31" s="172"/>
      <c r="F31" s="172"/>
      <c r="G31" s="172"/>
      <c r="H31" s="172"/>
      <c r="I31" s="172"/>
      <c r="J31" s="172"/>
      <c r="K31" s="172"/>
    </row>
    <row r="32" spans="1:13" ht="15.75">
      <c r="A32" s="133" t="s">
        <v>55</v>
      </c>
      <c r="B32" s="173">
        <v>6597.4359999999997</v>
      </c>
      <c r="C32" s="173">
        <v>2977.75</v>
      </c>
      <c r="D32" s="171">
        <f t="shared" si="4"/>
        <v>9575.1859999999997</v>
      </c>
      <c r="E32" s="172"/>
      <c r="F32" s="172"/>
      <c r="G32" s="172"/>
      <c r="H32" s="172"/>
      <c r="I32" s="172"/>
      <c r="J32" s="172"/>
      <c r="K32" s="172"/>
    </row>
    <row r="33" spans="1:13" ht="15.75">
      <c r="A33" s="170" t="s">
        <v>37</v>
      </c>
      <c r="B33" s="171">
        <f>SUM(B29:B32)</f>
        <v>26384.476000000002</v>
      </c>
      <c r="C33" s="171">
        <f>SUM(C29:C32)</f>
        <v>4519.26</v>
      </c>
      <c r="D33" s="171">
        <f>SUM(D29:D32)</f>
        <v>30903.735999999997</v>
      </c>
      <c r="E33" s="172"/>
      <c r="F33" s="172"/>
      <c r="G33" s="172"/>
      <c r="H33" s="172"/>
      <c r="I33" s="172"/>
      <c r="J33" s="172"/>
      <c r="K33" s="172"/>
    </row>
    <row r="34" spans="1:13" ht="15.75">
      <c r="A34" s="174"/>
      <c r="B34" s="172"/>
      <c r="C34" s="172"/>
      <c r="D34" s="172"/>
      <c r="E34" s="172"/>
      <c r="F34" s="172"/>
      <c r="G34" s="172"/>
      <c r="H34" s="172"/>
      <c r="I34" s="172"/>
      <c r="J34" s="172"/>
      <c r="K34" s="172"/>
    </row>
    <row r="35" spans="1:13" s="66" customFormat="1" ht="16.5">
      <c r="A35" s="60" t="s">
        <v>50</v>
      </c>
      <c r="B35" s="34"/>
      <c r="C35" s="34"/>
      <c r="D35" s="34"/>
      <c r="E35" s="34"/>
      <c r="M35" s="175"/>
    </row>
    <row r="36" spans="1:13" s="66" customFormat="1" ht="15.75">
      <c r="A36" s="60" t="s">
        <v>45</v>
      </c>
    </row>
    <row r="37" spans="1:13">
      <c r="D37" s="176"/>
    </row>
  </sheetData>
  <pageMargins left="0" right="0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67" workbookViewId="0">
      <selection activeCell="I33" sqref="I33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41" t="s">
        <v>0</v>
      </c>
      <c r="B1" s="141"/>
      <c r="C1" s="141"/>
      <c r="D1" s="141"/>
      <c r="E1" s="141"/>
      <c r="F1" s="141"/>
      <c r="G1" s="177"/>
      <c r="H1" s="177"/>
      <c r="I1" s="177"/>
    </row>
    <row r="2" spans="1:10" ht="15.75">
      <c r="A2" s="92" t="s">
        <v>199</v>
      </c>
      <c r="B2" s="178"/>
      <c r="C2" s="141"/>
      <c r="D2" s="141"/>
      <c r="E2" s="141"/>
      <c r="F2" s="141"/>
      <c r="G2" s="177"/>
      <c r="H2" s="177"/>
      <c r="I2" s="177"/>
    </row>
    <row r="3" spans="1:10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  <c r="I3" s="141"/>
    </row>
    <row r="4" spans="1:10">
      <c r="A4" s="4" t="s">
        <v>1</v>
      </c>
      <c r="B4" s="4"/>
      <c r="C4" s="142"/>
      <c r="D4" s="4" t="s">
        <v>95</v>
      </c>
      <c r="E4" s="142"/>
      <c r="F4" s="179"/>
      <c r="G4" s="4" t="s">
        <v>2</v>
      </c>
      <c r="H4" s="142"/>
      <c r="I4" s="141"/>
    </row>
    <row r="5" spans="1:10">
      <c r="A5" s="1"/>
      <c r="B5" s="1"/>
      <c r="C5" s="141"/>
      <c r="D5" s="141"/>
      <c r="E5" s="141"/>
      <c r="F5" s="141"/>
      <c r="G5" s="177"/>
      <c r="H5" s="177"/>
      <c r="I5" s="177"/>
    </row>
    <row r="6" spans="1:10">
      <c r="A6" s="1"/>
      <c r="B6" s="1"/>
      <c r="C6" s="141"/>
      <c r="D6" s="141"/>
      <c r="E6" s="141"/>
      <c r="F6" s="141"/>
      <c r="G6" s="177"/>
      <c r="H6" s="177"/>
      <c r="I6" s="177"/>
    </row>
    <row r="7" spans="1:10">
      <c r="A7" s="177"/>
      <c r="B7" s="177"/>
      <c r="C7" s="9" t="s">
        <v>182</v>
      </c>
      <c r="D7" s="9"/>
      <c r="E7" s="180"/>
      <c r="F7" s="181"/>
      <c r="G7" s="181"/>
      <c r="H7" s="182"/>
      <c r="I7" s="177"/>
    </row>
    <row r="8" spans="1:10">
      <c r="A8" s="9"/>
      <c r="B8" s="177"/>
      <c r="C8" s="152" t="s">
        <v>96</v>
      </c>
      <c r="E8" s="177"/>
      <c r="F8" s="181"/>
      <c r="G8" s="181"/>
      <c r="H8" s="182"/>
      <c r="I8" s="177"/>
    </row>
    <row r="9" spans="1:10">
      <c r="A9" s="9"/>
      <c r="B9" s="177"/>
      <c r="C9" s="152"/>
      <c r="E9" s="177"/>
      <c r="F9" s="181"/>
      <c r="G9" s="181"/>
      <c r="H9" s="182"/>
      <c r="I9" s="177"/>
    </row>
    <row r="10" spans="1:10">
      <c r="A10" s="9"/>
      <c r="B10" s="177"/>
      <c r="D10" s="152"/>
      <c r="E10" s="177"/>
      <c r="F10" s="181"/>
      <c r="G10" s="181"/>
      <c r="H10" s="182"/>
      <c r="I10" s="177"/>
    </row>
    <row r="11" spans="1:10" ht="18.75">
      <c r="B11" s="9" t="s">
        <v>97</v>
      </c>
      <c r="C11" s="183">
        <v>460931</v>
      </c>
      <c r="D11" t="s">
        <v>78</v>
      </c>
      <c r="E11" s="155"/>
      <c r="F11" s="155"/>
      <c r="G11" s="155"/>
      <c r="H11" s="155"/>
      <c r="I11" s="155"/>
      <c r="J11" s="149"/>
    </row>
    <row r="12" spans="1:10" ht="16.5" thickBot="1">
      <c r="A12" s="184" t="s">
        <v>98</v>
      </c>
      <c r="B12" s="185"/>
      <c r="C12" s="185"/>
      <c r="D12" s="185"/>
      <c r="E12" s="186"/>
      <c r="F12" s="187"/>
      <c r="G12" s="188"/>
      <c r="H12" s="189"/>
      <c r="I12" s="185"/>
      <c r="J12" s="185"/>
    </row>
    <row r="13" spans="1:10" ht="30.75" thickBot="1">
      <c r="A13" s="190" t="s">
        <v>4</v>
      </c>
      <c r="B13" s="191" t="s">
        <v>80</v>
      </c>
      <c r="C13" s="192" t="s">
        <v>99</v>
      </c>
      <c r="D13" s="192" t="s">
        <v>100</v>
      </c>
      <c r="E13" s="193" t="s">
        <v>101</v>
      </c>
      <c r="F13" s="194" t="s">
        <v>102</v>
      </c>
      <c r="G13" s="192" t="s">
        <v>103</v>
      </c>
      <c r="H13" s="192" t="s">
        <v>104</v>
      </c>
      <c r="I13" s="194" t="s">
        <v>105</v>
      </c>
      <c r="J13" s="195" t="s">
        <v>106</v>
      </c>
    </row>
    <row r="14" spans="1:10" ht="15.75" thickBot="1">
      <c r="A14" s="196">
        <v>0</v>
      </c>
      <c r="B14" s="197">
        <v>1</v>
      </c>
      <c r="C14" s="198">
        <v>2</v>
      </c>
      <c r="D14" s="198">
        <v>4</v>
      </c>
      <c r="E14" s="199">
        <v>3</v>
      </c>
      <c r="F14" s="200" t="s">
        <v>107</v>
      </c>
      <c r="G14" s="201">
        <v>6</v>
      </c>
      <c r="H14" s="199">
        <v>7</v>
      </c>
      <c r="I14" s="200" t="s">
        <v>108</v>
      </c>
      <c r="J14" s="200" t="s">
        <v>109</v>
      </c>
    </row>
    <row r="15" spans="1:10">
      <c r="A15" s="202">
        <v>1</v>
      </c>
      <c r="B15" s="203" t="s">
        <v>6</v>
      </c>
      <c r="C15" s="204">
        <v>1009.04</v>
      </c>
      <c r="D15" s="204">
        <v>24</v>
      </c>
      <c r="E15" s="204">
        <v>101.7</v>
      </c>
      <c r="F15" s="205">
        <f t="shared" ref="F15:F24" si="0">SUM(C15:E15)</f>
        <v>1134.74</v>
      </c>
      <c r="G15" s="204">
        <v>137</v>
      </c>
      <c r="H15" s="204">
        <v>697</v>
      </c>
      <c r="I15" s="205">
        <f>G15+H15</f>
        <v>834</v>
      </c>
      <c r="J15" s="205">
        <f>F15+I15</f>
        <v>1968.74</v>
      </c>
    </row>
    <row r="16" spans="1:10">
      <c r="A16" s="206">
        <v>2</v>
      </c>
      <c r="B16" s="207" t="s">
        <v>7</v>
      </c>
      <c r="C16" s="208">
        <v>650</v>
      </c>
      <c r="D16" s="208">
        <v>24</v>
      </c>
      <c r="E16" s="208">
        <v>53</v>
      </c>
      <c r="F16" s="209">
        <f t="shared" si="0"/>
        <v>727</v>
      </c>
      <c r="G16" s="208">
        <v>61</v>
      </c>
      <c r="H16" s="208">
        <v>340</v>
      </c>
      <c r="I16" s="209">
        <f t="shared" ref="I16:I24" si="1">G16+H16</f>
        <v>401</v>
      </c>
      <c r="J16" s="209">
        <f t="shared" ref="J16:J24" si="2">F16+I16</f>
        <v>1128</v>
      </c>
    </row>
    <row r="17" spans="1:10">
      <c r="A17" s="210">
        <v>3</v>
      </c>
      <c r="B17" s="207" t="s">
        <v>8</v>
      </c>
      <c r="C17" s="208">
        <v>610.20000000000005</v>
      </c>
      <c r="D17" s="208">
        <v>20</v>
      </c>
      <c r="E17" s="208">
        <v>113.56</v>
      </c>
      <c r="F17" s="209">
        <f t="shared" si="0"/>
        <v>743.76</v>
      </c>
      <c r="G17" s="208">
        <v>119</v>
      </c>
      <c r="H17" s="208">
        <v>574</v>
      </c>
      <c r="I17" s="209">
        <f t="shared" si="1"/>
        <v>693</v>
      </c>
      <c r="J17" s="209">
        <f t="shared" si="2"/>
        <v>1436.76</v>
      </c>
    </row>
    <row r="18" spans="1:10">
      <c r="A18" s="210">
        <v>4</v>
      </c>
      <c r="B18" s="207" t="s">
        <v>9</v>
      </c>
      <c r="C18" s="208">
        <v>667.86</v>
      </c>
      <c r="D18" s="208">
        <v>24</v>
      </c>
      <c r="E18" s="208">
        <v>86.84</v>
      </c>
      <c r="F18" s="209">
        <f t="shared" si="0"/>
        <v>778.7</v>
      </c>
      <c r="G18" s="208">
        <v>157</v>
      </c>
      <c r="H18" s="208">
        <v>1256</v>
      </c>
      <c r="I18" s="209">
        <f t="shared" si="1"/>
        <v>1413</v>
      </c>
      <c r="J18" s="209">
        <f t="shared" si="2"/>
        <v>2191.6999999999998</v>
      </c>
    </row>
    <row r="19" spans="1:10">
      <c r="A19" s="210">
        <v>5</v>
      </c>
      <c r="B19" s="207" t="s">
        <v>10</v>
      </c>
      <c r="C19" s="208">
        <v>825.1</v>
      </c>
      <c r="D19" s="208">
        <v>24</v>
      </c>
      <c r="E19" s="208">
        <v>138.07</v>
      </c>
      <c r="F19" s="209">
        <f t="shared" si="0"/>
        <v>987.17000000000007</v>
      </c>
      <c r="G19" s="208">
        <v>122</v>
      </c>
      <c r="H19" s="208">
        <v>1096</v>
      </c>
      <c r="I19" s="209">
        <f t="shared" si="1"/>
        <v>1218</v>
      </c>
      <c r="J19" s="209">
        <f t="shared" si="2"/>
        <v>2205.17</v>
      </c>
    </row>
    <row r="20" spans="1:10">
      <c r="A20" s="210">
        <v>6</v>
      </c>
      <c r="B20" s="207" t="s">
        <v>11</v>
      </c>
      <c r="C20" s="208">
        <v>609.22</v>
      </c>
      <c r="D20" s="208">
        <v>24</v>
      </c>
      <c r="E20" s="208">
        <v>104.57</v>
      </c>
      <c r="F20" s="209">
        <f t="shared" si="0"/>
        <v>737.79</v>
      </c>
      <c r="G20" s="208">
        <v>141</v>
      </c>
      <c r="H20" s="208">
        <v>1269.5</v>
      </c>
      <c r="I20" s="209">
        <f t="shared" si="1"/>
        <v>1410.5</v>
      </c>
      <c r="J20" s="209">
        <f t="shared" si="2"/>
        <v>2148.29</v>
      </c>
    </row>
    <row r="21" spans="1:10">
      <c r="A21" s="210">
        <v>7</v>
      </c>
      <c r="B21" s="207" t="s">
        <v>110</v>
      </c>
      <c r="C21" s="208">
        <v>557</v>
      </c>
      <c r="D21" s="208">
        <v>20</v>
      </c>
      <c r="E21" s="208">
        <v>76.56</v>
      </c>
      <c r="F21" s="209">
        <f t="shared" si="0"/>
        <v>653.55999999999995</v>
      </c>
      <c r="G21" s="208">
        <v>129</v>
      </c>
      <c r="H21" s="208">
        <v>620</v>
      </c>
      <c r="I21" s="209">
        <f t="shared" si="1"/>
        <v>749</v>
      </c>
      <c r="J21" s="209">
        <f t="shared" si="2"/>
        <v>1402.56</v>
      </c>
    </row>
    <row r="22" spans="1:10">
      <c r="A22" s="210">
        <v>8</v>
      </c>
      <c r="B22" s="207" t="s">
        <v>12</v>
      </c>
      <c r="C22" s="208">
        <v>770.6</v>
      </c>
      <c r="D22" s="208">
        <v>20</v>
      </c>
      <c r="E22" s="208">
        <v>272</v>
      </c>
      <c r="F22" s="209">
        <f t="shared" si="0"/>
        <v>1062.5999999999999</v>
      </c>
      <c r="G22" s="208">
        <v>104</v>
      </c>
      <c r="H22" s="208">
        <v>392</v>
      </c>
      <c r="I22" s="209">
        <f t="shared" si="1"/>
        <v>496</v>
      </c>
      <c r="J22" s="209">
        <f t="shared" si="2"/>
        <v>1558.6</v>
      </c>
    </row>
    <row r="23" spans="1:10">
      <c r="A23" s="210">
        <v>9</v>
      </c>
      <c r="B23" s="207" t="s">
        <v>13</v>
      </c>
      <c r="C23" s="208">
        <v>311.64</v>
      </c>
      <c r="D23" s="208">
        <v>20</v>
      </c>
      <c r="E23" s="208">
        <v>104</v>
      </c>
      <c r="F23" s="209">
        <f t="shared" si="0"/>
        <v>435.64</v>
      </c>
      <c r="G23" s="208">
        <v>73</v>
      </c>
      <c r="H23" s="208">
        <v>432</v>
      </c>
      <c r="I23" s="209">
        <f t="shared" si="1"/>
        <v>505</v>
      </c>
      <c r="J23" s="209">
        <f t="shared" si="2"/>
        <v>940.64</v>
      </c>
    </row>
    <row r="24" spans="1:10" ht="15.75" thickBot="1">
      <c r="A24" s="211">
        <v>10</v>
      </c>
      <c r="B24" s="212" t="s">
        <v>14</v>
      </c>
      <c r="C24" s="213">
        <v>280.39999999999998</v>
      </c>
      <c r="D24" s="213">
        <v>20</v>
      </c>
      <c r="E24" s="213">
        <v>140</v>
      </c>
      <c r="F24" s="214">
        <f t="shared" si="0"/>
        <v>440.4</v>
      </c>
      <c r="G24" s="213">
        <v>65</v>
      </c>
      <c r="H24" s="213">
        <v>320</v>
      </c>
      <c r="I24" s="214">
        <f t="shared" si="1"/>
        <v>385</v>
      </c>
      <c r="J24" s="209">
        <f t="shared" si="2"/>
        <v>825.4</v>
      </c>
    </row>
    <row r="25" spans="1:10" ht="15.75" thickBot="1">
      <c r="A25" s="215"/>
      <c r="B25" s="216" t="s">
        <v>111</v>
      </c>
      <c r="C25" s="217">
        <f>SUM(C15:C24)</f>
        <v>6291.06</v>
      </c>
      <c r="D25" s="217">
        <f t="shared" ref="D25:J25" si="3">SUM(D15:D24)</f>
        <v>220</v>
      </c>
      <c r="E25" s="217">
        <f t="shared" si="3"/>
        <v>1190.3</v>
      </c>
      <c r="F25" s="217">
        <f t="shared" si="3"/>
        <v>7701.36</v>
      </c>
      <c r="G25" s="217">
        <f t="shared" si="3"/>
        <v>1108</v>
      </c>
      <c r="H25" s="217">
        <f t="shared" si="3"/>
        <v>6996.5</v>
      </c>
      <c r="I25" s="217">
        <f t="shared" si="3"/>
        <v>8104.5</v>
      </c>
      <c r="J25" s="217">
        <f t="shared" si="3"/>
        <v>15805.859999999999</v>
      </c>
    </row>
    <row r="26" spans="1:10">
      <c r="A26" s="218"/>
      <c r="B26" s="218"/>
      <c r="C26" s="219"/>
      <c r="D26" s="219"/>
      <c r="E26" s="219"/>
      <c r="F26" s="219"/>
      <c r="G26" s="219"/>
      <c r="H26" s="219"/>
      <c r="I26" s="219"/>
      <c r="J26" s="219"/>
    </row>
    <row r="27" spans="1:10">
      <c r="A27" s="218"/>
      <c r="B27" s="218" t="s">
        <v>112</v>
      </c>
      <c r="C27" s="219"/>
      <c r="D27" s="219"/>
      <c r="E27" s="219"/>
      <c r="F27" s="219">
        <v>230465</v>
      </c>
      <c r="G27" s="219"/>
      <c r="H27" s="219"/>
      <c r="I27" s="219"/>
      <c r="J27" s="219"/>
    </row>
    <row r="28" spans="1:10">
      <c r="A28" s="218"/>
      <c r="B28" s="148"/>
      <c r="C28" s="220"/>
      <c r="D28" s="220"/>
      <c r="E28" s="220"/>
      <c r="F28" s="131"/>
      <c r="G28" s="219"/>
      <c r="H28" s="219"/>
      <c r="I28" s="219"/>
      <c r="J28" s="219"/>
    </row>
    <row r="29" spans="1:10">
      <c r="A29" s="218"/>
      <c r="B29" s="148" t="s">
        <v>113</v>
      </c>
      <c r="C29" s="221"/>
      <c r="D29" s="221"/>
      <c r="E29" s="222"/>
      <c r="F29" s="223">
        <f>ROUND(C11/2,0)</f>
        <v>230466</v>
      </c>
      <c r="G29" s="219" t="s">
        <v>114</v>
      </c>
      <c r="H29" s="219">
        <f>C11-F27-F29</f>
        <v>0</v>
      </c>
      <c r="I29" s="149"/>
      <c r="J29" s="219"/>
    </row>
    <row r="30" spans="1:10">
      <c r="A30" s="218"/>
      <c r="B30" s="218" t="s">
        <v>115</v>
      </c>
      <c r="C30" s="219"/>
      <c r="D30" s="219"/>
      <c r="E30" s="219"/>
      <c r="F30" s="224">
        <f>ROUND(F29/2,0)</f>
        <v>115233</v>
      </c>
      <c r="G30" s="219"/>
      <c r="H30" s="219"/>
      <c r="I30" s="149"/>
      <c r="J30" s="219"/>
    </row>
    <row r="31" spans="1:10">
      <c r="A31" s="218"/>
      <c r="B31" s="218" t="s">
        <v>116</v>
      </c>
      <c r="C31" s="219"/>
      <c r="D31" s="219"/>
      <c r="E31" s="219"/>
      <c r="F31" s="224">
        <v>115233</v>
      </c>
      <c r="G31" s="219"/>
      <c r="H31" s="219"/>
      <c r="I31" s="149"/>
      <c r="J31" s="219"/>
    </row>
    <row r="32" spans="1:10">
      <c r="A32" s="218"/>
      <c r="B32" s="218"/>
      <c r="C32" s="219"/>
      <c r="D32" s="219"/>
      <c r="E32" s="219" t="s">
        <v>117</v>
      </c>
      <c r="F32" s="225" t="str">
        <f>IF((F31+F30)&lt;&gt;F29,"eroare","ok")</f>
        <v>ok</v>
      </c>
      <c r="G32" s="219">
        <f>SUM(F30:F31)-F29</f>
        <v>0</v>
      </c>
      <c r="H32" s="219"/>
      <c r="I32" s="219"/>
      <c r="J32" s="219"/>
    </row>
    <row r="33" spans="1:10">
      <c r="A33" s="218"/>
      <c r="B33" s="218"/>
      <c r="C33" s="219"/>
      <c r="D33" s="219"/>
      <c r="E33" s="219"/>
      <c r="F33" s="219"/>
      <c r="G33" s="219"/>
      <c r="H33" s="219"/>
      <c r="I33" s="219"/>
      <c r="J33" s="219"/>
    </row>
    <row r="34" spans="1:10">
      <c r="A34" s="218"/>
      <c r="B34" s="218" t="s">
        <v>118</v>
      </c>
      <c r="C34" s="219"/>
      <c r="D34" s="219"/>
      <c r="E34" s="219"/>
      <c r="F34" s="219"/>
      <c r="G34" s="219"/>
      <c r="H34" s="219"/>
      <c r="I34" s="219"/>
      <c r="J34" s="219"/>
    </row>
    <row r="35" spans="1:10">
      <c r="A35" s="218"/>
      <c r="B35" s="218"/>
      <c r="C35" s="219"/>
      <c r="D35" s="219"/>
      <c r="E35" s="219"/>
      <c r="F35" s="219"/>
      <c r="G35" s="219"/>
      <c r="H35" s="219"/>
      <c r="I35" s="219"/>
      <c r="J35" s="219"/>
    </row>
    <row r="36" spans="1:10" ht="16.5" thickBot="1">
      <c r="C36" s="59" t="s">
        <v>119</v>
      </c>
    </row>
    <row r="37" spans="1:10" s="226" customFormat="1" ht="15.75">
      <c r="B37" s="227" t="s">
        <v>120</v>
      </c>
      <c r="C37" s="228" t="s">
        <v>121</v>
      </c>
      <c r="D37" s="229" t="s">
        <v>122</v>
      </c>
      <c r="E37" s="229" t="s">
        <v>123</v>
      </c>
      <c r="F37" s="230" t="s">
        <v>124</v>
      </c>
      <c r="G37" s="231" t="s">
        <v>117</v>
      </c>
    </row>
    <row r="38" spans="1:10" ht="15.75">
      <c r="B38" s="232" t="s">
        <v>125</v>
      </c>
      <c r="C38" s="233">
        <f>F27</f>
        <v>230465</v>
      </c>
      <c r="D38" s="233">
        <f>F30</f>
        <v>115233</v>
      </c>
      <c r="E38" s="233">
        <f>F31</f>
        <v>115233</v>
      </c>
      <c r="F38" s="234">
        <f>SUM(C38:E38)</f>
        <v>460931</v>
      </c>
      <c r="G38" s="235">
        <f>F38-C11</f>
        <v>0</v>
      </c>
      <c r="H38" s="219"/>
      <c r="I38" s="149"/>
    </row>
    <row r="39" spans="1:10" ht="16.5" thickBot="1">
      <c r="B39" s="236" t="s">
        <v>126</v>
      </c>
      <c r="C39" s="237">
        <f>ROUND(C38/F25,4)</f>
        <v>29.9252</v>
      </c>
      <c r="D39" s="237">
        <f>ROUND(D38/G25,4)</f>
        <v>104.0009</v>
      </c>
      <c r="E39" s="237">
        <f>ROUND(E38/H25,4)</f>
        <v>16.470099999999999</v>
      </c>
      <c r="F39" s="238"/>
      <c r="G39" s="226"/>
      <c r="H39" s="176"/>
    </row>
    <row r="40" spans="1:10" ht="15.75">
      <c r="B40" s="136"/>
      <c r="C40" s="135"/>
      <c r="D40" s="135"/>
      <c r="E40" s="135"/>
      <c r="F40" s="174"/>
      <c r="G40" s="226"/>
    </row>
    <row r="41" spans="1:10" ht="15.75">
      <c r="B41" s="239"/>
      <c r="C41" s="240"/>
      <c r="D41" s="240"/>
      <c r="E41" s="240"/>
      <c r="F41" s="132"/>
      <c r="G41" s="226"/>
    </row>
    <row r="42" spans="1:10" ht="16.5" thickBot="1">
      <c r="B42" s="239"/>
      <c r="C42" s="240"/>
      <c r="D42" s="240"/>
      <c r="E42" s="240"/>
      <c r="F42" s="132"/>
      <c r="G42" s="226"/>
    </row>
    <row r="43" spans="1:10" ht="16.5" thickBot="1">
      <c r="A43" s="196" t="s">
        <v>4</v>
      </c>
      <c r="B43" s="241" t="s">
        <v>80</v>
      </c>
      <c r="C43" s="242" t="s">
        <v>127</v>
      </c>
      <c r="D43" s="243" t="s">
        <v>128</v>
      </c>
      <c r="E43" s="243" t="s">
        <v>129</v>
      </c>
      <c r="F43" s="244" t="s">
        <v>124</v>
      </c>
    </row>
    <row r="44" spans="1:10" ht="15.75" thickBot="1">
      <c r="A44" s="196">
        <v>0</v>
      </c>
      <c r="B44" s="241">
        <v>1</v>
      </c>
      <c r="C44" s="245" t="s">
        <v>130</v>
      </c>
      <c r="D44" s="246" t="s">
        <v>131</v>
      </c>
      <c r="E44" s="247" t="s">
        <v>132</v>
      </c>
      <c r="F44" s="248" t="s">
        <v>107</v>
      </c>
    </row>
    <row r="45" spans="1:10">
      <c r="A45" s="202">
        <v>1</v>
      </c>
      <c r="B45" s="249" t="s">
        <v>6</v>
      </c>
      <c r="C45" s="250">
        <f t="shared" ref="C45:E45" si="4">ROUND(C$39*F15,0)</f>
        <v>33957</v>
      </c>
      <c r="D45" s="250">
        <f t="shared" si="4"/>
        <v>14248</v>
      </c>
      <c r="E45" s="251">
        <f t="shared" si="4"/>
        <v>11480</v>
      </c>
      <c r="F45" s="252">
        <f>SUM(C45:E45)</f>
        <v>59685</v>
      </c>
      <c r="G45" s="176"/>
      <c r="H45" s="219"/>
      <c r="I45" s="149"/>
      <c r="J45" s="149"/>
    </row>
    <row r="46" spans="1:10">
      <c r="A46" s="206">
        <v>2</v>
      </c>
      <c r="B46" s="210" t="s">
        <v>7</v>
      </c>
      <c r="C46" s="250">
        <f t="shared" ref="C46:C53" si="5">ROUND(C$39*F16,0)</f>
        <v>21756</v>
      </c>
      <c r="D46" s="250">
        <f t="shared" ref="D46:D53" si="6">ROUND(D$39*G16,0)</f>
        <v>6344</v>
      </c>
      <c r="E46" s="251">
        <f t="shared" ref="E46:E53" si="7">ROUND(E$39*H16,0)</f>
        <v>5600</v>
      </c>
      <c r="F46" s="252">
        <f t="shared" ref="F46:F54" si="8">SUM(C46:E46)</f>
        <v>33700</v>
      </c>
      <c r="G46" s="176"/>
      <c r="H46" s="219"/>
      <c r="I46" s="149"/>
      <c r="J46" s="149"/>
    </row>
    <row r="47" spans="1:10">
      <c r="A47" s="210">
        <v>3</v>
      </c>
      <c r="B47" s="210" t="s">
        <v>8</v>
      </c>
      <c r="C47" s="250">
        <f t="shared" si="5"/>
        <v>22257</v>
      </c>
      <c r="D47" s="250">
        <f t="shared" si="6"/>
        <v>12376</v>
      </c>
      <c r="E47" s="251">
        <f t="shared" si="7"/>
        <v>9454</v>
      </c>
      <c r="F47" s="252">
        <f t="shared" si="8"/>
        <v>44087</v>
      </c>
      <c r="G47" s="176"/>
      <c r="H47" s="219"/>
      <c r="I47" s="149"/>
      <c r="J47" s="149"/>
    </row>
    <row r="48" spans="1:10">
      <c r="A48" s="210">
        <v>4</v>
      </c>
      <c r="B48" s="210" t="s">
        <v>9</v>
      </c>
      <c r="C48" s="250">
        <f t="shared" si="5"/>
        <v>23303</v>
      </c>
      <c r="D48" s="250">
        <f t="shared" si="6"/>
        <v>16328</v>
      </c>
      <c r="E48" s="251">
        <f t="shared" si="7"/>
        <v>20686</v>
      </c>
      <c r="F48" s="252">
        <f t="shared" si="8"/>
        <v>60317</v>
      </c>
      <c r="G48" s="176"/>
      <c r="H48" s="219"/>
      <c r="I48" s="149"/>
      <c r="J48" s="149"/>
    </row>
    <row r="49" spans="1:10">
      <c r="A49" s="210">
        <v>5</v>
      </c>
      <c r="B49" s="210" t="s">
        <v>10</v>
      </c>
      <c r="C49" s="250">
        <f t="shared" si="5"/>
        <v>29541</v>
      </c>
      <c r="D49" s="250">
        <f t="shared" si="6"/>
        <v>12688</v>
      </c>
      <c r="E49" s="251">
        <f t="shared" si="7"/>
        <v>18051</v>
      </c>
      <c r="F49" s="252">
        <f t="shared" si="8"/>
        <v>60280</v>
      </c>
      <c r="G49" s="176"/>
      <c r="H49" s="219"/>
      <c r="I49" s="149"/>
      <c r="J49" s="149"/>
    </row>
    <row r="50" spans="1:10">
      <c r="A50" s="210">
        <v>6</v>
      </c>
      <c r="B50" s="210" t="s">
        <v>11</v>
      </c>
      <c r="C50" s="250">
        <f t="shared" si="5"/>
        <v>22079</v>
      </c>
      <c r="D50" s="250">
        <f t="shared" si="6"/>
        <v>14664</v>
      </c>
      <c r="E50" s="251">
        <f t="shared" si="7"/>
        <v>20909</v>
      </c>
      <c r="F50" s="252">
        <f t="shared" si="8"/>
        <v>57652</v>
      </c>
      <c r="G50" s="176"/>
      <c r="H50" s="219"/>
      <c r="I50" s="149"/>
      <c r="J50" s="149"/>
    </row>
    <row r="51" spans="1:10">
      <c r="A51" s="210">
        <v>7</v>
      </c>
      <c r="B51" s="210" t="s">
        <v>110</v>
      </c>
      <c r="C51" s="250">
        <f t="shared" si="5"/>
        <v>19558</v>
      </c>
      <c r="D51" s="250">
        <f t="shared" si="6"/>
        <v>13416</v>
      </c>
      <c r="E51" s="251">
        <f t="shared" si="7"/>
        <v>10211</v>
      </c>
      <c r="F51" s="252">
        <f t="shared" si="8"/>
        <v>43185</v>
      </c>
      <c r="G51" s="176"/>
      <c r="H51" s="219"/>
      <c r="I51" s="149"/>
      <c r="J51" s="149"/>
    </row>
    <row r="52" spans="1:10">
      <c r="A52" s="210">
        <v>8</v>
      </c>
      <c r="B52" s="210" t="s">
        <v>12</v>
      </c>
      <c r="C52" s="250">
        <f t="shared" si="5"/>
        <v>31799</v>
      </c>
      <c r="D52" s="250">
        <f t="shared" si="6"/>
        <v>10816</v>
      </c>
      <c r="E52" s="251">
        <f t="shared" si="7"/>
        <v>6456</v>
      </c>
      <c r="F52" s="252">
        <f t="shared" si="8"/>
        <v>49071</v>
      </c>
      <c r="G52" s="176"/>
      <c r="H52" s="219"/>
      <c r="I52" s="149"/>
      <c r="J52" s="149"/>
    </row>
    <row r="53" spans="1:10">
      <c r="A53" s="210">
        <v>9</v>
      </c>
      <c r="B53" s="210" t="s">
        <v>13</v>
      </c>
      <c r="C53" s="250">
        <f t="shared" si="5"/>
        <v>13037</v>
      </c>
      <c r="D53" s="250">
        <f t="shared" si="6"/>
        <v>7592</v>
      </c>
      <c r="E53" s="251">
        <f t="shared" si="7"/>
        <v>7115</v>
      </c>
      <c r="F53" s="252">
        <f t="shared" si="8"/>
        <v>27744</v>
      </c>
      <c r="G53" s="176"/>
      <c r="H53" s="219"/>
      <c r="I53" s="149"/>
      <c r="J53" s="149"/>
    </row>
    <row r="54" spans="1:10" ht="15.75" thickBot="1">
      <c r="A54" s="211">
        <v>10</v>
      </c>
      <c r="B54" s="253" t="s">
        <v>14</v>
      </c>
      <c r="C54" s="250">
        <v>13178</v>
      </c>
      <c r="D54" s="250">
        <v>6761</v>
      </c>
      <c r="E54" s="251">
        <v>5271</v>
      </c>
      <c r="F54" s="252">
        <f t="shared" si="8"/>
        <v>25210</v>
      </c>
      <c r="G54" s="176"/>
      <c r="H54" s="219"/>
      <c r="I54" s="149"/>
      <c r="J54" s="149"/>
    </row>
    <row r="55" spans="1:10" ht="15.75" thickBot="1">
      <c r="A55" s="215"/>
      <c r="B55" s="254" t="s">
        <v>111</v>
      </c>
      <c r="C55" s="255">
        <f>SUM(C45:C54)</f>
        <v>230465</v>
      </c>
      <c r="D55" s="255">
        <f t="shared" ref="D55:F55" si="9">SUM(D45:D54)</f>
        <v>115233</v>
      </c>
      <c r="E55" s="255">
        <f t="shared" si="9"/>
        <v>115233</v>
      </c>
      <c r="F55" s="256">
        <f t="shared" si="9"/>
        <v>460931</v>
      </c>
      <c r="G55" s="176"/>
      <c r="I55" s="176"/>
    </row>
    <row r="57" spans="1:10" ht="15.75">
      <c r="B57" s="257" t="s">
        <v>117</v>
      </c>
      <c r="C57" s="258" t="str">
        <f>IF(C55&lt;&gt;C38,"eroare","ok")</f>
        <v>ok</v>
      </c>
      <c r="D57" s="258" t="str">
        <f>IF(D55&lt;&gt;D38,"eroare","ok")</f>
        <v>ok</v>
      </c>
      <c r="E57" s="258" t="str">
        <f>IF(E55&lt;&gt;E38,"eroare","ok")</f>
        <v>ok</v>
      </c>
      <c r="F57" s="258" t="str">
        <f>IF(F55&lt;&gt;F38,"eroare","ok")</f>
        <v>ok</v>
      </c>
    </row>
    <row r="58" spans="1:10">
      <c r="B58" s="259" t="s">
        <v>133</v>
      </c>
      <c r="C58" s="260">
        <f>C55-C38</f>
        <v>0</v>
      </c>
      <c r="D58" s="260">
        <f>D55-D38</f>
        <v>0</v>
      </c>
      <c r="E58" s="260">
        <f>E55-E38</f>
        <v>0</v>
      </c>
      <c r="F58" s="260">
        <f>F55-F38</f>
        <v>0</v>
      </c>
    </row>
    <row r="59" spans="1:10">
      <c r="B59" s="259"/>
    </row>
    <row r="60" spans="1:10">
      <c r="B60" s="9" t="s">
        <v>183</v>
      </c>
    </row>
    <row r="61" spans="1:10" ht="15.75" thickBot="1"/>
    <row r="62" spans="1:10" ht="16.5" thickBot="1">
      <c r="A62" s="196" t="s">
        <v>4</v>
      </c>
      <c r="B62" s="241" t="s">
        <v>80</v>
      </c>
      <c r="C62" s="261" t="s">
        <v>193</v>
      </c>
      <c r="D62" s="262"/>
      <c r="E62" s="154"/>
      <c r="F62" s="154"/>
      <c r="G62" s="263"/>
      <c r="H62" s="264"/>
      <c r="I62" s="149"/>
      <c r="J62" s="149"/>
    </row>
    <row r="63" spans="1:10">
      <c r="A63" s="265">
        <v>1</v>
      </c>
      <c r="B63" s="249" t="s">
        <v>6</v>
      </c>
      <c r="C63" s="250">
        <f>F45</f>
        <v>59685</v>
      </c>
      <c r="D63" s="240"/>
      <c r="E63" s="240"/>
      <c r="F63" s="240"/>
      <c r="G63" s="266"/>
      <c r="H63" s="266"/>
      <c r="I63" s="219"/>
      <c r="J63" s="149"/>
    </row>
    <row r="64" spans="1:10">
      <c r="A64" s="267">
        <v>2</v>
      </c>
      <c r="B64" s="210" t="s">
        <v>7</v>
      </c>
      <c r="C64" s="250">
        <f t="shared" ref="C64:C72" si="10">F46</f>
        <v>33700</v>
      </c>
      <c r="D64" s="240"/>
      <c r="E64" s="240"/>
      <c r="F64" s="240"/>
      <c r="G64" s="266"/>
      <c r="H64" s="266"/>
      <c r="I64" s="219"/>
      <c r="J64" s="149"/>
    </row>
    <row r="65" spans="1:10">
      <c r="A65" s="267">
        <v>3</v>
      </c>
      <c r="B65" s="210" t="s">
        <v>8</v>
      </c>
      <c r="C65" s="250">
        <f t="shared" si="10"/>
        <v>44087</v>
      </c>
      <c r="D65" s="240"/>
      <c r="E65" s="240"/>
      <c r="F65" s="240"/>
      <c r="G65" s="266"/>
      <c r="H65" s="266"/>
      <c r="I65" s="219"/>
      <c r="J65" s="149"/>
    </row>
    <row r="66" spans="1:10">
      <c r="A66" s="267">
        <v>4</v>
      </c>
      <c r="B66" s="210" t="s">
        <v>9</v>
      </c>
      <c r="C66" s="250">
        <f t="shared" si="10"/>
        <v>60317</v>
      </c>
      <c r="D66" s="240"/>
      <c r="E66" s="240"/>
      <c r="F66" s="240"/>
      <c r="G66" s="266"/>
      <c r="H66" s="266"/>
      <c r="I66" s="219"/>
      <c r="J66" s="149"/>
    </row>
    <row r="67" spans="1:10">
      <c r="A67" s="267">
        <v>5</v>
      </c>
      <c r="B67" s="210" t="s">
        <v>10</v>
      </c>
      <c r="C67" s="250">
        <f t="shared" si="10"/>
        <v>60280</v>
      </c>
      <c r="D67" s="240"/>
      <c r="E67" s="240"/>
      <c r="F67" s="240"/>
      <c r="G67" s="266"/>
      <c r="H67" s="266"/>
      <c r="I67" s="219"/>
      <c r="J67" s="149"/>
    </row>
    <row r="68" spans="1:10">
      <c r="A68" s="267">
        <v>6</v>
      </c>
      <c r="B68" s="210" t="s">
        <v>11</v>
      </c>
      <c r="C68" s="250">
        <f t="shared" si="10"/>
        <v>57652</v>
      </c>
      <c r="D68" s="240"/>
      <c r="E68" s="240"/>
      <c r="F68" s="240"/>
      <c r="G68" s="266"/>
      <c r="H68" s="266"/>
      <c r="I68" s="219"/>
      <c r="J68" s="149"/>
    </row>
    <row r="69" spans="1:10">
      <c r="A69" s="267">
        <v>7</v>
      </c>
      <c r="B69" s="210" t="s">
        <v>110</v>
      </c>
      <c r="C69" s="250">
        <f t="shared" si="10"/>
        <v>43185</v>
      </c>
      <c r="D69" s="240"/>
      <c r="E69" s="240"/>
      <c r="F69" s="240"/>
      <c r="G69" s="266"/>
      <c r="H69" s="266"/>
      <c r="I69" s="219"/>
      <c r="J69" s="149"/>
    </row>
    <row r="70" spans="1:10">
      <c r="A70" s="267">
        <v>8</v>
      </c>
      <c r="B70" s="210" t="s">
        <v>12</v>
      </c>
      <c r="C70" s="250">
        <f t="shared" si="10"/>
        <v>49071</v>
      </c>
      <c r="D70" s="240"/>
      <c r="E70" s="240"/>
      <c r="F70" s="240"/>
      <c r="G70" s="266"/>
      <c r="H70" s="266"/>
      <c r="I70" s="219"/>
      <c r="J70" s="149"/>
    </row>
    <row r="71" spans="1:10">
      <c r="A71" s="267">
        <v>9</v>
      </c>
      <c r="B71" s="210" t="s">
        <v>13</v>
      </c>
      <c r="C71" s="250">
        <f t="shared" si="10"/>
        <v>27744</v>
      </c>
      <c r="D71" s="240"/>
      <c r="E71" s="240"/>
      <c r="F71" s="240"/>
      <c r="G71" s="266"/>
      <c r="H71" s="266"/>
      <c r="I71" s="219"/>
      <c r="J71" s="149"/>
    </row>
    <row r="72" spans="1:10" ht="15.75" thickBot="1">
      <c r="A72" s="268">
        <v>10</v>
      </c>
      <c r="B72" s="253" t="s">
        <v>14</v>
      </c>
      <c r="C72" s="250">
        <f t="shared" si="10"/>
        <v>25210</v>
      </c>
      <c r="D72" s="240"/>
      <c r="E72" s="240"/>
      <c r="F72" s="240"/>
      <c r="G72" s="266"/>
      <c r="H72" s="266"/>
      <c r="I72" s="219"/>
      <c r="J72" s="149"/>
    </row>
    <row r="73" spans="1:10" ht="15.75" thickBot="1">
      <c r="A73" s="269"/>
      <c r="B73" s="254" t="s">
        <v>111</v>
      </c>
      <c r="C73" s="270">
        <f>SUM(C63:C72)</f>
        <v>460931</v>
      </c>
      <c r="D73" s="135"/>
      <c r="E73" s="135"/>
      <c r="F73" s="135"/>
      <c r="G73" s="135"/>
      <c r="H73" s="264"/>
      <c r="I73" s="149"/>
      <c r="J73" s="149"/>
    </row>
    <row r="74" spans="1:10">
      <c r="A74" s="218"/>
      <c r="B74" s="218"/>
      <c r="C74" s="1"/>
      <c r="D74" s="240"/>
      <c r="E74" s="135"/>
      <c r="F74" s="135"/>
      <c r="G74" s="264"/>
      <c r="H74" s="264"/>
      <c r="I74" s="149"/>
      <c r="J74" s="149"/>
    </row>
    <row r="75" spans="1:10">
      <c r="B75" s="1" t="s">
        <v>134</v>
      </c>
      <c r="C75" s="1" t="s">
        <v>200</v>
      </c>
      <c r="D75" s="1"/>
      <c r="E75" s="176"/>
      <c r="F75" s="226"/>
      <c r="G75" s="226"/>
      <c r="H75" s="226"/>
    </row>
    <row r="76" spans="1:10" ht="16.5">
      <c r="B76" s="1" t="s">
        <v>45</v>
      </c>
      <c r="C76" s="3"/>
      <c r="D76" s="32"/>
      <c r="E76" s="32"/>
    </row>
    <row r="77" spans="1:10">
      <c r="D77" s="176"/>
      <c r="E77" s="176"/>
    </row>
  </sheetData>
  <pageMargins left="0.31496062992125984" right="0" top="0.39370078740157483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28" workbookViewId="0">
      <selection activeCell="G10" sqref="G10"/>
    </sheetView>
  </sheetViews>
  <sheetFormatPr defaultRowHeight="15"/>
  <cols>
    <col min="1" max="1" width="5.28515625" style="130" customWidth="1"/>
    <col min="2" max="2" width="23.5703125" style="130" customWidth="1"/>
    <col min="3" max="3" width="17" style="130" customWidth="1"/>
    <col min="4" max="4" width="15.28515625" style="130" customWidth="1"/>
    <col min="5" max="6" width="15.5703125" style="130" customWidth="1"/>
    <col min="7" max="7" width="18.7109375" style="130" customWidth="1"/>
    <col min="8" max="8" width="12.7109375" style="130" customWidth="1"/>
    <col min="9" max="16384" width="9.140625" style="130"/>
  </cols>
  <sheetData>
    <row r="1" spans="1:8">
      <c r="A1" s="1" t="s">
        <v>0</v>
      </c>
      <c r="B1" s="141"/>
      <c r="C1" s="141"/>
      <c r="D1" s="141"/>
      <c r="E1" s="141"/>
      <c r="F1" s="141"/>
      <c r="G1" s="141"/>
      <c r="H1" s="141"/>
    </row>
    <row r="2" spans="1:8" ht="15.75">
      <c r="A2" s="92" t="s">
        <v>199</v>
      </c>
      <c r="B2" s="92"/>
      <c r="C2" s="141"/>
      <c r="D2" s="141"/>
      <c r="E2" s="141"/>
      <c r="F2" s="141"/>
      <c r="G2" s="141"/>
      <c r="H2" s="141"/>
    </row>
    <row r="3" spans="1:8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</row>
    <row r="4" spans="1:8">
      <c r="A4" s="4" t="s">
        <v>1</v>
      </c>
      <c r="B4" s="4"/>
      <c r="C4" s="142"/>
      <c r="D4" s="4" t="s">
        <v>95</v>
      </c>
      <c r="E4" s="142"/>
      <c r="F4" s="179"/>
      <c r="G4" s="4" t="s">
        <v>2</v>
      </c>
      <c r="H4" s="142"/>
    </row>
    <row r="5" spans="1:8">
      <c r="A5" s="1"/>
      <c r="B5" s="1"/>
      <c r="C5" s="141"/>
      <c r="D5" s="141"/>
      <c r="E5" s="1"/>
      <c r="F5" s="141"/>
      <c r="G5" s="141"/>
    </row>
    <row r="6" spans="1:8">
      <c r="A6" s="1"/>
      <c r="B6" s="1"/>
      <c r="C6" s="141"/>
      <c r="D6" s="141"/>
      <c r="E6" s="1"/>
      <c r="F6" s="141"/>
      <c r="H6" s="141"/>
    </row>
    <row r="7" spans="1:8">
      <c r="A7" s="141"/>
      <c r="B7" s="141"/>
      <c r="C7" s="141"/>
      <c r="D7" s="141"/>
      <c r="E7" s="141"/>
      <c r="F7" s="141"/>
      <c r="G7" s="141"/>
      <c r="H7" s="141"/>
    </row>
    <row r="8" spans="1:8">
      <c r="A8" s="9"/>
      <c r="B8" s="9" t="s">
        <v>184</v>
      </c>
      <c r="C8" s="9"/>
      <c r="D8" s="180"/>
      <c r="E8" s="181"/>
      <c r="F8" s="181"/>
      <c r="G8" s="271"/>
      <c r="H8" s="141"/>
    </row>
    <row r="9" spans="1:8">
      <c r="A9" s="9"/>
      <c r="B9" s="152" t="s">
        <v>135</v>
      </c>
      <c r="C9" s="9"/>
      <c r="D9" s="9"/>
      <c r="E9" s="9"/>
      <c r="H9" s="141"/>
    </row>
    <row r="10" spans="1:8">
      <c r="A10" s="272"/>
      <c r="B10" s="272"/>
      <c r="C10" s="9"/>
      <c r="D10" s="9"/>
      <c r="E10" s="9"/>
      <c r="F10" s="9"/>
    </row>
    <row r="11" spans="1:8" ht="15.75">
      <c r="A11" s="59" t="s">
        <v>136</v>
      </c>
      <c r="B11" s="60"/>
      <c r="C11" s="273">
        <v>1900</v>
      </c>
      <c r="D11" s="273" t="s">
        <v>137</v>
      </c>
      <c r="E11" s="274"/>
      <c r="F11" s="275"/>
      <c r="G11" s="275"/>
      <c r="H11" s="275"/>
    </row>
    <row r="12" spans="1:8" ht="15.75" thickBot="1">
      <c r="A12" s="277"/>
      <c r="B12" s="9" t="s">
        <v>138</v>
      </c>
      <c r="F12" s="278"/>
      <c r="G12" s="278"/>
      <c r="H12" s="278"/>
    </row>
    <row r="13" spans="1:8" ht="30.75" thickBot="1">
      <c r="A13" s="190" t="s">
        <v>4</v>
      </c>
      <c r="B13" s="279" t="s">
        <v>80</v>
      </c>
      <c r="C13" s="280" t="s">
        <v>139</v>
      </c>
      <c r="D13" s="192" t="s">
        <v>140</v>
      </c>
      <c r="E13" s="193" t="s">
        <v>141</v>
      </c>
      <c r="F13" s="194" t="s">
        <v>142</v>
      </c>
      <c r="G13" s="281"/>
      <c r="H13" s="282"/>
    </row>
    <row r="14" spans="1:8">
      <c r="A14" s="190">
        <v>0</v>
      </c>
      <c r="B14" s="191">
        <v>1</v>
      </c>
      <c r="C14" s="283">
        <v>2</v>
      </c>
      <c r="D14" s="283">
        <v>3</v>
      </c>
      <c r="E14" s="283">
        <v>4</v>
      </c>
      <c r="F14" s="284" t="s">
        <v>107</v>
      </c>
      <c r="G14" s="132"/>
      <c r="H14" s="285"/>
    </row>
    <row r="15" spans="1:8">
      <c r="A15" s="207">
        <v>1</v>
      </c>
      <c r="B15" s="207" t="s">
        <v>12</v>
      </c>
      <c r="C15" s="208">
        <v>9</v>
      </c>
      <c r="D15" s="208">
        <v>148</v>
      </c>
      <c r="E15" s="208">
        <v>12</v>
      </c>
      <c r="F15" s="209">
        <f>SUM(C15:E15)</f>
        <v>169</v>
      </c>
      <c r="G15" s="286"/>
      <c r="H15" s="287"/>
    </row>
    <row r="16" spans="1:8">
      <c r="A16" s="207">
        <v>2</v>
      </c>
      <c r="B16" s="207" t="s">
        <v>41</v>
      </c>
      <c r="C16" s="208">
        <v>4</v>
      </c>
      <c r="D16" s="208">
        <v>30</v>
      </c>
      <c r="E16" s="208">
        <v>17</v>
      </c>
      <c r="F16" s="209">
        <f t="shared" ref="F16" si="0">SUM(C16:E16)</f>
        <v>51</v>
      </c>
      <c r="G16" s="286"/>
      <c r="H16" s="287"/>
    </row>
    <row r="17" spans="1:8" ht="15.75" thickBot="1">
      <c r="A17" s="288"/>
      <c r="B17" s="289" t="s">
        <v>111</v>
      </c>
      <c r="C17" s="290">
        <f>SUM(C15:C16)</f>
        <v>13</v>
      </c>
      <c r="D17" s="290">
        <f>SUM(D15:D16)</f>
        <v>178</v>
      </c>
      <c r="E17" s="290">
        <f>SUM(E15:E16)</f>
        <v>29</v>
      </c>
      <c r="F17" s="290">
        <f>SUM(F15:F16)</f>
        <v>220</v>
      </c>
      <c r="G17" s="274"/>
      <c r="H17" s="274"/>
    </row>
    <row r="18" spans="1:8">
      <c r="A18" s="291"/>
      <c r="B18" s="291"/>
      <c r="C18" s="274"/>
      <c r="D18" s="274"/>
      <c r="E18" s="274"/>
      <c r="F18" s="274"/>
      <c r="G18" s="274"/>
      <c r="H18" s="274"/>
    </row>
    <row r="20" spans="1:8">
      <c r="A20" s="277" t="s">
        <v>143</v>
      </c>
      <c r="C20" s="292"/>
      <c r="D20" s="292"/>
      <c r="E20" s="293">
        <f>C11</f>
        <v>1900</v>
      </c>
      <c r="F20" s="277" t="s">
        <v>78</v>
      </c>
      <c r="G20" s="274"/>
    </row>
    <row r="21" spans="1:8" ht="15.75" thickBot="1">
      <c r="A21" s="277"/>
      <c r="C21" s="294"/>
      <c r="D21" s="292"/>
      <c r="E21" s="295"/>
      <c r="G21" s="274"/>
    </row>
    <row r="22" spans="1:8" ht="15.75">
      <c r="A22" s="277"/>
      <c r="B22" s="227" t="s">
        <v>120</v>
      </c>
      <c r="C22" s="228" t="s">
        <v>144</v>
      </c>
      <c r="D22" s="292"/>
      <c r="E22" s="295"/>
      <c r="G22" s="274"/>
    </row>
    <row r="23" spans="1:8" ht="15.75">
      <c r="A23" s="277"/>
      <c r="B23" s="232" t="s">
        <v>125</v>
      </c>
      <c r="C23" s="139">
        <f>E20</f>
        <v>1900</v>
      </c>
      <c r="D23" s="292"/>
      <c r="E23" s="295"/>
      <c r="G23" s="274"/>
    </row>
    <row r="24" spans="1:8" ht="16.5" thickBot="1">
      <c r="A24" s="277"/>
      <c r="B24" s="236" t="s">
        <v>126</v>
      </c>
      <c r="C24" s="237">
        <f>ROUND(C23/F17,4)</f>
        <v>8.6364000000000001</v>
      </c>
      <c r="D24" s="292"/>
      <c r="E24" s="295"/>
      <c r="G24" s="274"/>
    </row>
    <row r="25" spans="1:8" ht="16.5" thickBot="1">
      <c r="A25" s="277"/>
      <c r="B25" s="136"/>
      <c r="C25" s="135"/>
      <c r="D25" s="292"/>
      <c r="E25" s="295"/>
      <c r="G25" s="274"/>
    </row>
    <row r="26" spans="1:8" ht="15.75" thickBot="1">
      <c r="A26" s="296" t="s">
        <v>4</v>
      </c>
      <c r="B26" s="297" t="s">
        <v>80</v>
      </c>
      <c r="C26" s="298" t="s">
        <v>127</v>
      </c>
      <c r="E26" s="141"/>
      <c r="F26" s="141"/>
      <c r="G26" s="274"/>
    </row>
    <row r="27" spans="1:8" ht="15.75" thickBot="1">
      <c r="A27" s="299">
        <v>0</v>
      </c>
      <c r="B27" s="300">
        <v>1</v>
      </c>
      <c r="C27" s="200">
        <v>2</v>
      </c>
      <c r="G27" s="274"/>
    </row>
    <row r="28" spans="1:8">
      <c r="A28" s="203">
        <v>1</v>
      </c>
      <c r="B28" s="203" t="s">
        <v>12</v>
      </c>
      <c r="C28" s="301">
        <f>ROUND(F15*C$24,0)</f>
        <v>1460</v>
      </c>
      <c r="G28" s="274"/>
    </row>
    <row r="29" spans="1:8" ht="15.75" thickBot="1">
      <c r="A29" s="207">
        <v>2</v>
      </c>
      <c r="B29" s="212" t="s">
        <v>41</v>
      </c>
      <c r="C29" s="301">
        <f>ROUND(F16*C$24,0)</f>
        <v>440</v>
      </c>
      <c r="G29" s="274"/>
    </row>
    <row r="30" spans="1:8" ht="15.75" thickBot="1">
      <c r="A30" s="302"/>
      <c r="B30" s="303" t="s">
        <v>111</v>
      </c>
      <c r="C30" s="304">
        <f>SUM(C28:C29)</f>
        <v>1900</v>
      </c>
      <c r="E30" s="305" t="s">
        <v>145</v>
      </c>
      <c r="F30" s="305" t="str">
        <f>IF(C30=C11,"OK","EROARE")</f>
        <v>OK</v>
      </c>
      <c r="G30" s="226"/>
      <c r="H30" s="132"/>
    </row>
    <row r="31" spans="1:8">
      <c r="A31" s="291"/>
      <c r="B31" s="291"/>
      <c r="C31" s="287"/>
      <c r="D31" s="276"/>
      <c r="G31" s="274"/>
    </row>
    <row r="32" spans="1:8">
      <c r="A32" s="9" t="s">
        <v>185</v>
      </c>
      <c r="B32"/>
      <c r="C32"/>
      <c r="F32" s="7"/>
      <c r="G32" s="274"/>
    </row>
    <row r="33" spans="1:10" ht="15.75" thickBot="1">
      <c r="A33" s="291"/>
      <c r="B33" s="9"/>
      <c r="C33" s="274"/>
      <c r="D33" s="274"/>
      <c r="E33" s="132"/>
      <c r="G33" s="274"/>
    </row>
    <row r="34" spans="1:10" ht="16.5" thickBot="1">
      <c r="A34" s="190" t="s">
        <v>4</v>
      </c>
      <c r="B34" s="279" t="s">
        <v>80</v>
      </c>
      <c r="C34" s="306" t="s">
        <v>194</v>
      </c>
      <c r="D34" s="262"/>
      <c r="E34" s="154"/>
      <c r="F34" s="154"/>
      <c r="G34" s="307"/>
      <c r="H34" s="308"/>
      <c r="I34" s="132"/>
      <c r="J34" s="132"/>
    </row>
    <row r="35" spans="1:10">
      <c r="A35" s="309">
        <v>1</v>
      </c>
      <c r="B35" s="310" t="s">
        <v>12</v>
      </c>
      <c r="C35" s="311">
        <f>SUM(C28)</f>
        <v>1460</v>
      </c>
      <c r="D35" s="312"/>
      <c r="E35" s="312"/>
      <c r="F35" s="313"/>
      <c r="G35" s="307"/>
      <c r="H35" s="240"/>
      <c r="I35" s="132"/>
      <c r="J35" s="132"/>
    </row>
    <row r="36" spans="1:10" ht="15.75" thickBot="1">
      <c r="A36" s="314">
        <v>2</v>
      </c>
      <c r="B36" s="315" t="s">
        <v>41</v>
      </c>
      <c r="C36" s="316">
        <f>SUM(C29)</f>
        <v>440</v>
      </c>
      <c r="D36" s="312"/>
      <c r="E36" s="312"/>
      <c r="F36" s="313"/>
      <c r="G36" s="317"/>
      <c r="H36" s="240"/>
      <c r="I36" s="132"/>
      <c r="J36" s="132"/>
    </row>
    <row r="37" spans="1:10" ht="15.75" thickBot="1">
      <c r="A37" s="318"/>
      <c r="B37" s="318" t="s">
        <v>111</v>
      </c>
      <c r="C37" s="319">
        <f>SUM(C35:C36)</f>
        <v>1900</v>
      </c>
      <c r="D37" s="274"/>
      <c r="E37" s="274"/>
      <c r="F37" s="313"/>
      <c r="G37" s="274"/>
      <c r="H37" s="240"/>
      <c r="I37" s="132"/>
      <c r="J37" s="132"/>
    </row>
    <row r="38" spans="1:10">
      <c r="A38" s="291"/>
      <c r="B38" s="291"/>
      <c r="C38" s="274"/>
      <c r="D38" s="276"/>
      <c r="E38" s="276"/>
      <c r="F38" s="276"/>
      <c r="G38" s="320"/>
      <c r="H38" s="240"/>
      <c r="I38" s="132"/>
      <c r="J38" s="132"/>
    </row>
    <row r="39" spans="1:10">
      <c r="B39" s="1" t="s">
        <v>134</v>
      </c>
      <c r="C39" s="1"/>
    </row>
    <row r="40" spans="1:10">
      <c r="B40" s="1" t="s">
        <v>45</v>
      </c>
      <c r="D40" s="140"/>
      <c r="E40" s="140"/>
      <c r="F40" s="140"/>
      <c r="G40" s="140"/>
      <c r="H40" s="140"/>
    </row>
  </sheetData>
  <pageMargins left="0.70866141732283472" right="0" top="0.19685039370078741" bottom="0.19685039370078741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selection activeCell="E10" sqref="E10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41" t="s">
        <v>0</v>
      </c>
      <c r="B1" s="141"/>
      <c r="C1" s="141"/>
      <c r="D1" s="141"/>
      <c r="E1" s="141"/>
      <c r="F1" s="141"/>
      <c r="J1" s="271"/>
      <c r="K1" s="271"/>
      <c r="L1" s="321"/>
      <c r="M1" s="321"/>
      <c r="N1" s="321"/>
    </row>
    <row r="2" spans="1:14" ht="15.75">
      <c r="A2" s="92" t="s">
        <v>199</v>
      </c>
      <c r="B2" s="92"/>
      <c r="C2" s="141"/>
      <c r="D2" s="141"/>
      <c r="E2" s="141"/>
      <c r="F2" s="141"/>
      <c r="J2" s="271"/>
      <c r="K2" s="271"/>
      <c r="L2" s="321"/>
      <c r="M2" s="321"/>
      <c r="N2" s="321"/>
    </row>
    <row r="3" spans="1:14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  <c r="I3" s="141"/>
      <c r="K3" s="322"/>
    </row>
    <row r="4" spans="1:14">
      <c r="A4" s="1" t="s">
        <v>146</v>
      </c>
      <c r="B4" s="1"/>
      <c r="D4" s="1" t="s">
        <v>147</v>
      </c>
      <c r="E4" s="141"/>
      <c r="G4" s="1" t="s">
        <v>148</v>
      </c>
      <c r="I4" s="141"/>
      <c r="K4" s="322"/>
    </row>
    <row r="5" spans="1:14">
      <c r="A5" s="1"/>
      <c r="B5" s="1"/>
      <c r="C5" s="141"/>
      <c r="D5" s="141"/>
      <c r="E5" s="141"/>
      <c r="F5" s="141"/>
      <c r="J5" s="271"/>
      <c r="K5" s="322"/>
    </row>
    <row r="6" spans="1:14">
      <c r="A6" s="1"/>
      <c r="B6" s="1"/>
      <c r="C6" s="141"/>
      <c r="D6" s="141"/>
      <c r="E6" s="141"/>
      <c r="F6" s="141"/>
      <c r="J6" s="271"/>
      <c r="K6" s="271"/>
    </row>
    <row r="7" spans="1:14">
      <c r="B7" s="9" t="s">
        <v>186</v>
      </c>
      <c r="C7" s="323"/>
      <c r="D7" s="323"/>
      <c r="E7" s="323"/>
      <c r="F7" s="322"/>
      <c r="G7" s="322"/>
      <c r="H7" s="271"/>
      <c r="J7" s="271"/>
      <c r="K7" s="271"/>
    </row>
    <row r="8" spans="1:14" ht="12.75" customHeight="1">
      <c r="A8" s="9"/>
      <c r="B8" s="9" t="s">
        <v>149</v>
      </c>
      <c r="D8" s="323"/>
      <c r="E8" s="323"/>
      <c r="F8" s="322"/>
      <c r="G8" s="322"/>
      <c r="H8" s="271"/>
      <c r="J8" s="271"/>
      <c r="K8" s="271"/>
    </row>
    <row r="9" spans="1:14">
      <c r="A9" s="9"/>
      <c r="B9" s="130"/>
      <c r="C9" s="9"/>
      <c r="D9" s="323"/>
      <c r="E9" s="323"/>
      <c r="F9" s="322"/>
      <c r="G9" s="322"/>
      <c r="H9" s="271"/>
      <c r="J9" s="322"/>
      <c r="K9" s="322"/>
    </row>
    <row r="10" spans="1:14" ht="16.5" thickBot="1">
      <c r="A10" s="59" t="s">
        <v>136</v>
      </c>
      <c r="B10" s="60"/>
      <c r="C10" s="324">
        <v>26000</v>
      </c>
      <c r="D10" s="189" t="s">
        <v>137</v>
      </c>
      <c r="E10" s="275"/>
      <c r="F10" s="325"/>
      <c r="G10" s="325"/>
      <c r="H10" s="326"/>
      <c r="I10" s="149"/>
      <c r="J10" s="264"/>
      <c r="K10" s="149"/>
    </row>
    <row r="11" spans="1:14" ht="30.75" thickBot="1">
      <c r="A11" s="190" t="s">
        <v>4</v>
      </c>
      <c r="B11" s="191" t="s">
        <v>80</v>
      </c>
      <c r="C11" s="192" t="s">
        <v>139</v>
      </c>
      <c r="D11" s="192" t="s">
        <v>140</v>
      </c>
      <c r="E11" s="192" t="s">
        <v>141</v>
      </c>
      <c r="F11" s="327" t="s">
        <v>102</v>
      </c>
      <c r="G11" s="328" t="s">
        <v>150</v>
      </c>
      <c r="H11" s="194" t="s">
        <v>106</v>
      </c>
      <c r="I11" s="329"/>
      <c r="J11" s="226"/>
    </row>
    <row r="12" spans="1:14" ht="15.75" thickBot="1">
      <c r="A12" s="196">
        <v>0</v>
      </c>
      <c r="B12" s="197">
        <v>1</v>
      </c>
      <c r="C12" s="198">
        <v>2</v>
      </c>
      <c r="D12" s="198">
        <v>3</v>
      </c>
      <c r="E12" s="199">
        <v>4</v>
      </c>
      <c r="F12" s="200" t="s">
        <v>107</v>
      </c>
      <c r="G12" s="330">
        <v>6</v>
      </c>
      <c r="H12" s="200">
        <v>7</v>
      </c>
      <c r="I12" s="226"/>
      <c r="J12" s="226"/>
    </row>
    <row r="13" spans="1:14" ht="13.5" customHeight="1">
      <c r="A13" s="331">
        <v>1</v>
      </c>
      <c r="B13" s="332" t="s">
        <v>22</v>
      </c>
      <c r="C13" s="204">
        <v>15.73</v>
      </c>
      <c r="D13" s="204">
        <v>13.57</v>
      </c>
      <c r="E13" s="204">
        <v>35</v>
      </c>
      <c r="F13" s="333">
        <f>SUM(C13:E13)</f>
        <v>64.3</v>
      </c>
      <c r="G13" s="334">
        <v>0</v>
      </c>
      <c r="H13" s="335">
        <f>F13+G13</f>
        <v>64.3</v>
      </c>
      <c r="I13" s="336"/>
      <c r="J13" s="226"/>
    </row>
    <row r="14" spans="1:14">
      <c r="A14" s="137">
        <v>2</v>
      </c>
      <c r="B14" s="138" t="s">
        <v>7</v>
      </c>
      <c r="C14" s="208">
        <v>10.63</v>
      </c>
      <c r="D14" s="208">
        <v>9.17</v>
      </c>
      <c r="E14" s="208">
        <v>35</v>
      </c>
      <c r="F14" s="333">
        <f t="shared" ref="F14:F17" si="0">SUM(C14:E14)</f>
        <v>54.8</v>
      </c>
      <c r="G14" s="209">
        <v>0</v>
      </c>
      <c r="H14" s="335">
        <f t="shared" ref="H14:H17" si="1">F14+G14</f>
        <v>54.8</v>
      </c>
      <c r="I14" s="336"/>
      <c r="J14" s="226"/>
    </row>
    <row r="15" spans="1:14">
      <c r="A15" s="137">
        <v>3</v>
      </c>
      <c r="B15" s="138" t="s">
        <v>23</v>
      </c>
      <c r="C15" s="208">
        <v>12.83</v>
      </c>
      <c r="D15" s="208">
        <v>23.33</v>
      </c>
      <c r="E15" s="208">
        <v>17</v>
      </c>
      <c r="F15" s="333">
        <f t="shared" si="0"/>
        <v>53.16</v>
      </c>
      <c r="G15" s="209">
        <v>0</v>
      </c>
      <c r="H15" s="335">
        <f t="shared" si="1"/>
        <v>53.16</v>
      </c>
      <c r="I15" s="336"/>
      <c r="J15" s="226"/>
    </row>
    <row r="16" spans="1:14">
      <c r="A16" s="137">
        <v>4</v>
      </c>
      <c r="B16" s="138" t="s">
        <v>24</v>
      </c>
      <c r="C16" s="208">
        <v>7</v>
      </c>
      <c r="D16" s="208">
        <v>5</v>
      </c>
      <c r="E16" s="208">
        <v>8</v>
      </c>
      <c r="F16" s="333">
        <f t="shared" si="0"/>
        <v>20</v>
      </c>
      <c r="G16" s="209">
        <v>0</v>
      </c>
      <c r="H16" s="335">
        <f t="shared" si="1"/>
        <v>20</v>
      </c>
      <c r="I16" s="336"/>
      <c r="J16" s="226"/>
    </row>
    <row r="17" spans="1:10" ht="15.75" thickBot="1">
      <c r="A17" s="137">
        <v>5</v>
      </c>
      <c r="B17" s="138" t="s">
        <v>41</v>
      </c>
      <c r="C17" s="208">
        <v>12.4</v>
      </c>
      <c r="D17" s="208">
        <v>7.75</v>
      </c>
      <c r="E17" s="208">
        <v>8</v>
      </c>
      <c r="F17" s="337">
        <f t="shared" si="0"/>
        <v>28.15</v>
      </c>
      <c r="G17" s="209">
        <v>0</v>
      </c>
      <c r="H17" s="209">
        <f t="shared" si="1"/>
        <v>28.15</v>
      </c>
      <c r="I17" s="336"/>
      <c r="J17" s="226"/>
    </row>
    <row r="18" spans="1:10" ht="15.75" thickBot="1">
      <c r="A18" s="215"/>
      <c r="B18" s="338" t="s">
        <v>111</v>
      </c>
      <c r="C18" s="339">
        <f t="shared" ref="C18:H18" si="2">SUM(C13:C17)</f>
        <v>58.589999999999996</v>
      </c>
      <c r="D18" s="339">
        <f t="shared" si="2"/>
        <v>58.82</v>
      </c>
      <c r="E18" s="339">
        <f t="shared" si="2"/>
        <v>103</v>
      </c>
      <c r="F18" s="339">
        <f t="shared" si="2"/>
        <v>220.41</v>
      </c>
      <c r="G18" s="339">
        <f t="shared" si="2"/>
        <v>0</v>
      </c>
      <c r="H18" s="339">
        <f t="shared" si="2"/>
        <v>220.41</v>
      </c>
      <c r="I18" s="226"/>
      <c r="J18" s="226"/>
    </row>
    <row r="19" spans="1:10">
      <c r="I19" s="226"/>
      <c r="J19" s="226"/>
    </row>
    <row r="20" spans="1:10" ht="15.75">
      <c r="A20" s="340" t="s">
        <v>151</v>
      </c>
      <c r="B20" s="341"/>
      <c r="C20" s="341"/>
      <c r="D20" s="341"/>
      <c r="E20" s="341"/>
      <c r="F20" s="341"/>
      <c r="G20" s="342">
        <f>C10</f>
        <v>26000</v>
      </c>
      <c r="H20" s="343" t="s">
        <v>114</v>
      </c>
    </row>
    <row r="21" spans="1:10" ht="15.75">
      <c r="B21" s="341"/>
      <c r="C21" s="341"/>
      <c r="D21" s="341"/>
      <c r="E21" s="341"/>
      <c r="F21" s="341"/>
      <c r="G21" s="341"/>
      <c r="H21" s="343"/>
    </row>
    <row r="22" spans="1:10" ht="16.5" thickBot="1">
      <c r="B22" s="344" t="s">
        <v>118</v>
      </c>
      <c r="C22" s="345"/>
      <c r="D22" s="345"/>
      <c r="E22" s="345"/>
      <c r="F22" s="345"/>
      <c r="G22" s="341"/>
      <c r="H22" s="343"/>
    </row>
    <row r="23" spans="1:10" ht="31.5">
      <c r="B23" s="227" t="s">
        <v>120</v>
      </c>
      <c r="C23" s="228" t="s">
        <v>152</v>
      </c>
      <c r="D23" s="341"/>
      <c r="E23" s="341"/>
      <c r="F23" s="341"/>
    </row>
    <row r="24" spans="1:10" ht="15.75">
      <c r="A24" s="340"/>
      <c r="B24" s="232" t="s">
        <v>153</v>
      </c>
      <c r="C24" s="139">
        <f>G20</f>
        <v>26000</v>
      </c>
      <c r="D24" s="346"/>
      <c r="E24" s="347"/>
      <c r="F24" s="341"/>
    </row>
    <row r="25" spans="1:10" ht="16.5" thickBot="1">
      <c r="A25" s="340"/>
      <c r="B25" s="236" t="s">
        <v>126</v>
      </c>
      <c r="C25" s="237">
        <f>C24/H18</f>
        <v>117.96197994646342</v>
      </c>
      <c r="D25" s="341"/>
      <c r="E25" s="341"/>
      <c r="F25" s="341"/>
    </row>
    <row r="26" spans="1:10" ht="15.75">
      <c r="A26" s="340"/>
      <c r="B26" s="136"/>
      <c r="C26" s="135"/>
      <c r="D26" s="341"/>
      <c r="E26" s="341"/>
      <c r="F26" s="341"/>
    </row>
    <row r="27" spans="1:10" ht="16.5" thickBot="1">
      <c r="A27" s="340"/>
      <c r="B27" s="341"/>
      <c r="C27" s="341"/>
      <c r="D27" s="341"/>
      <c r="E27" s="341"/>
      <c r="F27" s="341"/>
      <c r="G27" s="136"/>
      <c r="H27" s="135"/>
    </row>
    <row r="28" spans="1:10" ht="19.5" customHeight="1" thickBot="1">
      <c r="A28" s="348" t="s">
        <v>4</v>
      </c>
      <c r="B28" s="348" t="s">
        <v>80</v>
      </c>
      <c r="C28" s="349" t="s">
        <v>154</v>
      </c>
      <c r="E28" s="341"/>
      <c r="F28" s="341"/>
      <c r="G28" s="341"/>
      <c r="H28" s="343"/>
    </row>
    <row r="29" spans="1:10" ht="15.75">
      <c r="A29" s="137">
        <v>1</v>
      </c>
      <c r="B29" s="138" t="s">
        <v>22</v>
      </c>
      <c r="C29" s="350">
        <f>ROUND(C$25*H13,0)</f>
        <v>7585</v>
      </c>
      <c r="E29" s="341"/>
      <c r="F29" s="341"/>
      <c r="G29" s="341"/>
      <c r="H29" s="343"/>
    </row>
    <row r="30" spans="1:10" ht="15.75">
      <c r="A30" s="137">
        <v>2</v>
      </c>
      <c r="B30" s="138" t="s">
        <v>7</v>
      </c>
      <c r="C30" s="350">
        <f t="shared" ref="C30:C33" si="3">ROUND(C$25*H14,0)</f>
        <v>6464</v>
      </c>
      <c r="E30" s="341"/>
      <c r="F30" s="341"/>
      <c r="G30" s="341"/>
      <c r="H30" s="343"/>
    </row>
    <row r="31" spans="1:10" ht="15.75">
      <c r="A31" s="137">
        <v>3</v>
      </c>
      <c r="B31" s="138" t="s">
        <v>23</v>
      </c>
      <c r="C31" s="350">
        <f t="shared" si="3"/>
        <v>6271</v>
      </c>
      <c r="E31" s="351"/>
      <c r="F31" s="351"/>
      <c r="G31" s="351"/>
      <c r="H31" s="343"/>
      <c r="I31" s="226"/>
    </row>
    <row r="32" spans="1:10" ht="15.75">
      <c r="A32" s="137">
        <v>4</v>
      </c>
      <c r="B32" s="138" t="s">
        <v>24</v>
      </c>
      <c r="C32" s="350">
        <f t="shared" si="3"/>
        <v>2359</v>
      </c>
      <c r="E32" s="351"/>
      <c r="F32" s="351"/>
      <c r="G32" s="351"/>
      <c r="H32" s="343"/>
      <c r="I32" s="226"/>
    </row>
    <row r="33" spans="1:10" ht="16.5" thickBot="1">
      <c r="A33" s="137">
        <v>5</v>
      </c>
      <c r="B33" s="138" t="s">
        <v>41</v>
      </c>
      <c r="C33" s="350">
        <f t="shared" si="3"/>
        <v>3321</v>
      </c>
      <c r="E33" s="351"/>
      <c r="F33" s="351"/>
      <c r="G33" s="351"/>
      <c r="H33" s="343"/>
      <c r="I33" s="226"/>
    </row>
    <row r="34" spans="1:10" ht="16.5" thickBot="1">
      <c r="A34" s="352"/>
      <c r="B34" s="353" t="s">
        <v>111</v>
      </c>
      <c r="C34" s="354">
        <f>SUM(C29:C33)</f>
        <v>26000</v>
      </c>
      <c r="G34" s="355"/>
      <c r="H34" s="356" t="s">
        <v>155</v>
      </c>
      <c r="I34" s="356" t="str">
        <f>IF(C34=C10,"ok", "eroare")</f>
        <v>ok</v>
      </c>
    </row>
    <row r="35" spans="1:10" ht="15.75">
      <c r="A35" s="357"/>
      <c r="B35" s="357"/>
      <c r="C35" s="358"/>
      <c r="D35" s="153"/>
      <c r="E35" s="351"/>
      <c r="F35" s="351"/>
      <c r="G35" s="351"/>
      <c r="H35" s="343"/>
      <c r="I35" s="226"/>
    </row>
    <row r="36" spans="1:10" ht="15.75">
      <c r="A36" s="65" t="s">
        <v>156</v>
      </c>
      <c r="B36" s="359"/>
      <c r="C36" s="359"/>
      <c r="D36" s="359"/>
      <c r="E36" s="359"/>
      <c r="F36" s="359"/>
      <c r="G36" s="359"/>
      <c r="H36" s="343"/>
    </row>
    <row r="37" spans="1:10" ht="15.75">
      <c r="A37" s="65" t="s">
        <v>157</v>
      </c>
      <c r="B37" s="359"/>
      <c r="C37" s="359"/>
      <c r="D37" s="359"/>
      <c r="E37" s="359"/>
      <c r="F37" s="359"/>
      <c r="G37" s="359"/>
      <c r="H37" s="343"/>
    </row>
    <row r="38" spans="1:10" ht="15.75">
      <c r="A38" s="65" t="s">
        <v>158</v>
      </c>
      <c r="B38" s="359"/>
      <c r="C38" s="359"/>
      <c r="D38" s="359"/>
      <c r="E38" s="359"/>
      <c r="F38" s="359"/>
      <c r="G38" s="359"/>
      <c r="H38" s="343"/>
    </row>
    <row r="39" spans="1:10" ht="15.75">
      <c r="A39" s="65"/>
      <c r="B39" s="359"/>
      <c r="C39" s="359"/>
      <c r="D39" s="359"/>
      <c r="E39" s="359"/>
      <c r="F39" s="359"/>
      <c r="G39" s="359"/>
      <c r="H39" s="343"/>
    </row>
    <row r="40" spans="1:10" ht="15.75">
      <c r="A40" s="65"/>
      <c r="B40" s="9" t="s">
        <v>187</v>
      </c>
      <c r="C40" s="359"/>
      <c r="D40" s="359"/>
      <c r="E40" s="359"/>
      <c r="F40" s="359"/>
      <c r="G40" s="359"/>
      <c r="H40" s="343"/>
    </row>
    <row r="41" spans="1:10" ht="16.5" thickBot="1">
      <c r="A41" s="65"/>
      <c r="B41" s="359"/>
      <c r="C41" s="359"/>
      <c r="D41" s="359"/>
      <c r="E41" s="360"/>
      <c r="F41" s="360"/>
      <c r="G41" s="360"/>
      <c r="H41" s="343"/>
    </row>
    <row r="42" spans="1:10" ht="16.5" thickBot="1">
      <c r="A42" s="361" t="s">
        <v>4</v>
      </c>
      <c r="B42" s="199" t="s">
        <v>80</v>
      </c>
      <c r="C42" s="261" t="s">
        <v>188</v>
      </c>
      <c r="D42" s="307"/>
      <c r="E42" s="307"/>
      <c r="G42" s="362" t="s">
        <v>159</v>
      </c>
      <c r="H42" s="363" t="s">
        <v>117</v>
      </c>
    </row>
    <row r="43" spans="1:10" ht="15.75">
      <c r="A43" s="331">
        <v>1</v>
      </c>
      <c r="B43" s="364" t="s">
        <v>22</v>
      </c>
      <c r="C43" s="365">
        <f>C29</f>
        <v>7585</v>
      </c>
      <c r="D43" s="366"/>
      <c r="E43" s="367"/>
      <c r="F43" s="176"/>
      <c r="G43" s="368">
        <v>13320</v>
      </c>
      <c r="H43" s="369" t="str">
        <f>IF(D43&lt;=G43,"ok","eroare")</f>
        <v>ok</v>
      </c>
    </row>
    <row r="44" spans="1:10" ht="15.75">
      <c r="A44" s="137">
        <v>2</v>
      </c>
      <c r="B44" s="370" t="s">
        <v>7</v>
      </c>
      <c r="C44" s="371">
        <f>C30</f>
        <v>6464</v>
      </c>
      <c r="D44" s="366"/>
      <c r="E44" s="367"/>
      <c r="F44" s="176"/>
      <c r="G44" s="368">
        <v>9000</v>
      </c>
      <c r="H44" s="369" t="str">
        <f t="shared" ref="H44:H47" si="4">IF(D44&lt;=G44,"ok","eroare")</f>
        <v>ok</v>
      </c>
    </row>
    <row r="45" spans="1:10" ht="13.5" customHeight="1">
      <c r="A45" s="137">
        <v>3</v>
      </c>
      <c r="B45" s="370" t="s">
        <v>23</v>
      </c>
      <c r="C45" s="371">
        <f>C31</f>
        <v>6271</v>
      </c>
      <c r="D45" s="366"/>
      <c r="E45" s="367"/>
      <c r="F45" s="176"/>
      <c r="G45" s="368">
        <v>12600</v>
      </c>
      <c r="H45" s="369" t="str">
        <f t="shared" si="4"/>
        <v>ok</v>
      </c>
    </row>
    <row r="46" spans="1:10" ht="15.75">
      <c r="A46" s="137">
        <v>4</v>
      </c>
      <c r="B46" s="370" t="s">
        <v>24</v>
      </c>
      <c r="C46" s="371">
        <f>C32</f>
        <v>2359</v>
      </c>
      <c r="D46" s="366"/>
      <c r="E46" s="367"/>
      <c r="F46" s="176"/>
      <c r="G46" s="368">
        <v>7200</v>
      </c>
      <c r="H46" s="369" t="str">
        <f t="shared" si="4"/>
        <v>ok</v>
      </c>
    </row>
    <row r="47" spans="1:10" ht="16.5" thickBot="1">
      <c r="A47" s="137">
        <v>5</v>
      </c>
      <c r="B47" s="370" t="s">
        <v>41</v>
      </c>
      <c r="C47" s="372">
        <f>C33</f>
        <v>3321</v>
      </c>
      <c r="D47" s="366"/>
      <c r="E47" s="367"/>
      <c r="F47" s="176"/>
      <c r="G47" s="373">
        <v>14400</v>
      </c>
      <c r="H47" s="369" t="str">
        <f t="shared" si="4"/>
        <v>ok</v>
      </c>
    </row>
    <row r="48" spans="1:10" ht="16.5" thickBot="1">
      <c r="A48" s="374"/>
      <c r="B48" s="374" t="s">
        <v>111</v>
      </c>
      <c r="C48" s="375">
        <f>SUM(C43:C47)</f>
        <v>26000</v>
      </c>
      <c r="D48" s="134"/>
      <c r="E48" s="134"/>
      <c r="F48" s="134"/>
      <c r="G48" s="134"/>
      <c r="H48" s="134"/>
      <c r="I48" s="176"/>
      <c r="J48" s="176"/>
    </row>
    <row r="49" spans="1:11" ht="15.75">
      <c r="A49" s="60"/>
      <c r="B49" s="60"/>
      <c r="C49" s="60"/>
      <c r="D49" s="239"/>
      <c r="E49" s="239"/>
      <c r="F49" s="239"/>
      <c r="G49" s="239"/>
      <c r="H49" s="226"/>
    </row>
    <row r="50" spans="1:11" ht="15.75">
      <c r="A50" s="60"/>
      <c r="B50" s="376" t="s">
        <v>134</v>
      </c>
      <c r="C50" s="1"/>
      <c r="D50" s="239"/>
      <c r="E50" s="377"/>
      <c r="F50" s="377"/>
      <c r="G50" s="377"/>
      <c r="H50" s="264"/>
      <c r="I50" s="149"/>
      <c r="J50" s="149"/>
      <c r="K50" s="149"/>
    </row>
    <row r="51" spans="1:11" ht="15.75">
      <c r="A51" s="60"/>
      <c r="B51" s="376" t="s">
        <v>160</v>
      </c>
      <c r="C51" s="1"/>
      <c r="D51" s="163"/>
      <c r="E51" s="378"/>
      <c r="F51" s="378"/>
      <c r="G51" s="239"/>
      <c r="H51" s="226"/>
    </row>
    <row r="52" spans="1:11" ht="15.75">
      <c r="A52" s="60"/>
      <c r="B52" s="60"/>
      <c r="C52" s="60"/>
      <c r="D52" s="163"/>
      <c r="E52" s="378"/>
      <c r="F52" s="378"/>
      <c r="G52" s="378"/>
      <c r="H52" s="378"/>
    </row>
    <row r="53" spans="1:11" ht="15.75">
      <c r="A53" s="60"/>
      <c r="B53" s="60"/>
      <c r="C53" s="60"/>
      <c r="D53" s="60"/>
      <c r="E53" s="239"/>
      <c r="F53" s="239"/>
      <c r="G53" s="239"/>
      <c r="H53" s="226"/>
    </row>
    <row r="54" spans="1:11" ht="15.75">
      <c r="A54" s="60"/>
      <c r="B54" s="60"/>
      <c r="C54" s="60"/>
      <c r="D54" s="60"/>
      <c r="E54" s="60"/>
      <c r="F54" s="60"/>
      <c r="G54" s="60"/>
    </row>
    <row r="55" spans="1:11" ht="15.75">
      <c r="A55" s="60"/>
      <c r="B55" s="60"/>
      <c r="C55" s="60"/>
      <c r="D55" s="60"/>
      <c r="E55" s="60"/>
      <c r="F55" s="60"/>
      <c r="G55" s="60"/>
    </row>
    <row r="56" spans="1:11" ht="15.75">
      <c r="A56" s="60"/>
      <c r="B56" s="60"/>
      <c r="C56" s="60"/>
      <c r="D56" s="60"/>
      <c r="E56" s="60"/>
      <c r="F56" s="60"/>
      <c r="G56" s="60"/>
    </row>
    <row r="57" spans="1:11" ht="15.75">
      <c r="A57" s="60"/>
      <c r="B57" s="60"/>
      <c r="C57" s="60"/>
      <c r="D57" s="60"/>
      <c r="E57" s="60"/>
      <c r="F57" s="60"/>
      <c r="G57" s="60"/>
    </row>
    <row r="58" spans="1:11" ht="15.75">
      <c r="A58" s="60"/>
      <c r="B58" s="60"/>
      <c r="C58" s="60"/>
      <c r="D58" s="60"/>
      <c r="E58" s="60"/>
      <c r="F58" s="60"/>
      <c r="G58" s="60"/>
    </row>
    <row r="59" spans="1:11" ht="15.75">
      <c r="A59" s="60"/>
      <c r="B59" s="60"/>
      <c r="C59" s="60"/>
      <c r="D59" s="60"/>
      <c r="E59" s="60"/>
      <c r="F59" s="60"/>
      <c r="G59" s="60"/>
    </row>
  </sheetData>
  <pageMargins left="0.39370078740157483" right="0" top="0.39370078740157483" bottom="0.19685039370078741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A2" sqref="A2"/>
    </sheetView>
  </sheetViews>
  <sheetFormatPr defaultRowHeight="15.75"/>
  <cols>
    <col min="1" max="1" width="5.85546875" style="66" customWidth="1"/>
    <col min="2" max="2" width="21.7109375" style="66" customWidth="1"/>
    <col min="3" max="3" width="14.140625" style="66" customWidth="1"/>
    <col min="4" max="4" width="17.140625" style="66" customWidth="1"/>
    <col min="5" max="5" width="17" style="66" customWidth="1"/>
    <col min="6" max="6" width="15.7109375" style="66" customWidth="1"/>
    <col min="7" max="7" width="17.85546875" style="66" customWidth="1"/>
    <col min="8" max="8" width="14.28515625" style="66" customWidth="1"/>
    <col min="9" max="16384" width="9.140625" style="66"/>
  </cols>
  <sheetData>
    <row r="1" spans="1:12">
      <c r="A1" s="359" t="s">
        <v>0</v>
      </c>
      <c r="B1" s="359"/>
      <c r="C1" s="359"/>
      <c r="D1" s="359"/>
      <c r="E1" s="359"/>
      <c r="F1" s="359"/>
      <c r="G1" s="60"/>
      <c r="H1" s="60"/>
      <c r="I1" s="60"/>
    </row>
    <row r="2" spans="1:12">
      <c r="A2" s="92" t="s">
        <v>199</v>
      </c>
      <c r="B2" s="92"/>
      <c r="C2" s="359"/>
      <c r="D2" s="359"/>
      <c r="E2" s="359"/>
      <c r="F2" s="359"/>
      <c r="G2" s="60"/>
      <c r="H2" s="60"/>
      <c r="I2" s="60"/>
    </row>
    <row r="3" spans="1:12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  <c r="I3" s="130"/>
    </row>
    <row r="4" spans="1:12">
      <c r="A4" s="1" t="s">
        <v>146</v>
      </c>
      <c r="B4" s="1"/>
      <c r="C4" s="130"/>
      <c r="D4" s="1" t="s">
        <v>147</v>
      </c>
      <c r="E4" s="141"/>
      <c r="G4" s="1" t="s">
        <v>148</v>
      </c>
      <c r="I4" s="130"/>
    </row>
    <row r="5" spans="1:12">
      <c r="A5" s="1"/>
      <c r="B5" s="1"/>
      <c r="C5" s="141"/>
      <c r="D5" s="141"/>
      <c r="E5" s="141"/>
      <c r="F5" s="141"/>
      <c r="G5" s="130"/>
      <c r="I5" s="130"/>
    </row>
    <row r="6" spans="1:12">
      <c r="A6" s="65"/>
      <c r="B6" s="65"/>
      <c r="C6" s="359"/>
      <c r="D6" s="359"/>
      <c r="E6" s="359"/>
      <c r="F6" s="359"/>
      <c r="G6" s="60"/>
      <c r="H6" s="60"/>
      <c r="I6" s="60"/>
    </row>
    <row r="7" spans="1:12">
      <c r="A7" s="60"/>
      <c r="B7" s="60"/>
      <c r="C7" s="60"/>
      <c r="D7" s="60"/>
      <c r="E7" s="60"/>
      <c r="F7" s="60"/>
      <c r="G7" s="60"/>
      <c r="H7" s="60"/>
      <c r="I7" s="60"/>
    </row>
    <row r="8" spans="1:12">
      <c r="A8" s="60"/>
      <c r="B8" s="60"/>
      <c r="C8" s="9" t="s">
        <v>191</v>
      </c>
      <c r="D8" s="153"/>
      <c r="E8" s="153"/>
      <c r="F8" s="60"/>
      <c r="G8" s="60"/>
      <c r="H8" s="359"/>
      <c r="I8" s="60"/>
    </row>
    <row r="9" spans="1:12">
      <c r="A9" s="153"/>
      <c r="B9" s="60"/>
      <c r="C9" s="153" t="s">
        <v>161</v>
      </c>
      <c r="D9" s="60"/>
      <c r="E9" s="153"/>
      <c r="F9" s="60"/>
      <c r="G9" s="60"/>
      <c r="H9" s="359"/>
      <c r="I9" s="60"/>
    </row>
    <row r="10" spans="1:12">
      <c r="A10" s="153"/>
      <c r="B10" s="60"/>
      <c r="C10" s="153"/>
      <c r="D10" s="60"/>
      <c r="E10" s="153"/>
      <c r="F10" s="60"/>
      <c r="G10" s="60"/>
      <c r="H10" s="359"/>
      <c r="I10" s="60"/>
    </row>
    <row r="11" spans="1:12">
      <c r="A11" s="153"/>
      <c r="B11" s="60"/>
      <c r="C11" s="153"/>
      <c r="D11" s="60"/>
      <c r="E11" s="153"/>
      <c r="F11" s="60"/>
      <c r="G11" s="60"/>
      <c r="H11" s="359"/>
      <c r="I11" s="60"/>
    </row>
    <row r="12" spans="1:12" ht="20.25">
      <c r="A12" s="59" t="s">
        <v>162</v>
      </c>
      <c r="B12" s="60"/>
      <c r="C12" s="153"/>
      <c r="D12" s="379">
        <v>70644</v>
      </c>
      <c r="E12" s="153" t="s">
        <v>78</v>
      </c>
      <c r="F12" s="275"/>
      <c r="G12" s="187"/>
      <c r="H12" s="380"/>
      <c r="I12" s="187"/>
      <c r="J12" s="381"/>
      <c r="K12" s="381"/>
      <c r="L12" s="381"/>
    </row>
    <row r="13" spans="1:12">
      <c r="A13" s="153"/>
      <c r="C13" s="153"/>
      <c r="E13" s="382"/>
      <c r="F13" s="383"/>
      <c r="G13" s="383"/>
      <c r="H13" s="384"/>
      <c r="I13" s="381"/>
      <c r="J13" s="381"/>
      <c r="K13" s="381"/>
      <c r="L13" s="381"/>
    </row>
    <row r="14" spans="1:12" ht="16.5" thickBot="1"/>
    <row r="15" spans="1:12" ht="26.25" thickBot="1">
      <c r="A15" s="385" t="s">
        <v>4</v>
      </c>
      <c r="B15" s="386" t="s">
        <v>80</v>
      </c>
      <c r="C15" s="387" t="s">
        <v>139</v>
      </c>
      <c r="D15" s="387" t="s">
        <v>140</v>
      </c>
      <c r="E15" s="387" t="s">
        <v>141</v>
      </c>
      <c r="F15" s="388" t="s">
        <v>102</v>
      </c>
      <c r="G15" s="388" t="s">
        <v>150</v>
      </c>
      <c r="H15" s="389" t="s">
        <v>106</v>
      </c>
    </row>
    <row r="16" spans="1:12" ht="16.5" thickBot="1">
      <c r="A16" s="390">
        <v>1</v>
      </c>
      <c r="B16" s="391" t="s">
        <v>12</v>
      </c>
      <c r="C16" s="392">
        <v>863</v>
      </c>
      <c r="D16" s="393">
        <v>116</v>
      </c>
      <c r="E16" s="393">
        <v>20</v>
      </c>
      <c r="F16" s="394">
        <f>SUM(C16:E16)</f>
        <v>999</v>
      </c>
      <c r="G16" s="394">
        <v>30</v>
      </c>
      <c r="H16" s="395">
        <f t="shared" ref="H16" si="0">F16+G16</f>
        <v>1029</v>
      </c>
    </row>
    <row r="17" spans="1:9">
      <c r="A17" s="396"/>
      <c r="B17" s="131"/>
      <c r="C17" s="397"/>
      <c r="D17" s="397"/>
      <c r="E17" s="397"/>
      <c r="F17" s="398"/>
      <c r="G17" s="398"/>
      <c r="H17" s="397"/>
    </row>
    <row r="18" spans="1:9">
      <c r="A18" s="396"/>
      <c r="B18" s="9" t="s">
        <v>187</v>
      </c>
      <c r="C18" s="397"/>
      <c r="D18" s="397"/>
      <c r="E18" s="397"/>
      <c r="F18" s="398"/>
      <c r="G18" s="398"/>
      <c r="H18" s="397"/>
      <c r="I18" s="399"/>
    </row>
    <row r="19" spans="1:9" ht="16.5" thickBot="1">
      <c r="A19" s="396"/>
      <c r="B19" s="9"/>
      <c r="C19" s="397"/>
      <c r="F19" s="398"/>
      <c r="G19" s="398"/>
      <c r="H19" s="397"/>
      <c r="I19" s="399"/>
    </row>
    <row r="20" spans="1:9" ht="16.5" thickBot="1">
      <c r="A20" s="400" t="s">
        <v>4</v>
      </c>
      <c r="B20" s="401" t="s">
        <v>80</v>
      </c>
      <c r="C20" s="261" t="s">
        <v>189</v>
      </c>
      <c r="D20" s="397"/>
      <c r="E20" s="397"/>
      <c r="F20" s="154"/>
      <c r="G20" s="307"/>
      <c r="H20" s="308"/>
      <c r="I20" s="399"/>
    </row>
    <row r="21" spans="1:9" ht="16.5" thickBot="1">
      <c r="A21" s="402">
        <v>1</v>
      </c>
      <c r="B21" s="403" t="s">
        <v>12</v>
      </c>
      <c r="C21" s="404">
        <v>70644</v>
      </c>
      <c r="D21" s="307"/>
      <c r="E21" s="307"/>
      <c r="F21" s="405"/>
      <c r="G21" s="405"/>
      <c r="H21" s="240"/>
      <c r="I21" s="399"/>
    </row>
    <row r="22" spans="1:9" ht="16.5" thickBot="1">
      <c r="A22" s="406"/>
      <c r="B22" s="407" t="s">
        <v>111</v>
      </c>
      <c r="C22" s="408">
        <f>SUM(C21)</f>
        <v>70644</v>
      </c>
      <c r="D22" s="405"/>
      <c r="E22" s="405"/>
      <c r="F22" s="274"/>
      <c r="G22" s="274"/>
      <c r="H22" s="274"/>
      <c r="I22" s="399"/>
    </row>
    <row r="23" spans="1:9">
      <c r="A23" s="291"/>
      <c r="B23" s="291"/>
      <c r="C23" s="274"/>
      <c r="D23" s="274"/>
      <c r="E23" s="274"/>
      <c r="F23" s="399"/>
      <c r="G23" s="399"/>
      <c r="H23" s="399"/>
      <c r="I23" s="399"/>
    </row>
    <row r="24" spans="1:9">
      <c r="D24" s="399"/>
      <c r="E24" s="399"/>
      <c r="F24" s="399"/>
    </row>
    <row r="25" spans="1:9">
      <c r="A25" s="1" t="s">
        <v>134</v>
      </c>
      <c r="C25" s="1"/>
    </row>
    <row r="26" spans="1:9">
      <c r="A26" s="1" t="s">
        <v>45</v>
      </c>
      <c r="B26" s="130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opLeftCell="A25" workbookViewId="0">
      <selection activeCell="A2" sqref="A2"/>
    </sheetView>
  </sheetViews>
  <sheetFormatPr defaultRowHeight="15"/>
  <cols>
    <col min="1" max="1" width="5.28515625" style="130" customWidth="1"/>
    <col min="2" max="2" width="22" style="130" customWidth="1"/>
    <col min="3" max="3" width="16.5703125" style="130" customWidth="1"/>
    <col min="4" max="4" width="14.140625" style="130" customWidth="1"/>
    <col min="5" max="5" width="19.5703125" style="130" bestFit="1" customWidth="1"/>
    <col min="6" max="6" width="16.5703125" style="130" customWidth="1"/>
    <col min="7" max="7" width="16.7109375" style="130" customWidth="1"/>
    <col min="8" max="8" width="14.140625" style="130" customWidth="1"/>
    <col min="9" max="9" width="12.42578125" style="130" customWidth="1"/>
    <col min="10" max="10" width="11" style="130" customWidth="1"/>
    <col min="11" max="11" width="12.85546875" style="130" customWidth="1"/>
    <col min="12" max="12" width="10.140625" style="130" bestFit="1" customWidth="1"/>
    <col min="13" max="13" width="9.85546875" style="130" bestFit="1" customWidth="1"/>
    <col min="14" max="16384" width="9.140625" style="130"/>
  </cols>
  <sheetData>
    <row r="1" spans="1:14">
      <c r="A1" s="141" t="s">
        <v>0</v>
      </c>
      <c r="B1" s="141"/>
      <c r="C1" s="141"/>
      <c r="D1" s="141"/>
      <c r="E1" s="141"/>
      <c r="F1" s="141"/>
      <c r="I1" s="141"/>
      <c r="J1" s="141"/>
      <c r="K1" s="141"/>
      <c r="L1" s="141"/>
      <c r="M1" s="141"/>
      <c r="N1" s="141"/>
    </row>
    <row r="2" spans="1:14" ht="15.75">
      <c r="A2" s="92" t="s">
        <v>199</v>
      </c>
      <c r="B2" s="92"/>
      <c r="C2" s="141"/>
      <c r="D2" s="141"/>
      <c r="E2" s="141"/>
      <c r="F2" s="141"/>
      <c r="I2" s="141"/>
      <c r="J2" s="141"/>
      <c r="K2" s="141"/>
      <c r="L2" s="141"/>
      <c r="M2" s="141"/>
      <c r="N2" s="141"/>
    </row>
    <row r="3" spans="1:14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  <c r="J3" s="141"/>
      <c r="K3" s="141"/>
      <c r="L3" s="141"/>
      <c r="M3" s="141"/>
      <c r="N3" s="141"/>
    </row>
    <row r="4" spans="1:14">
      <c r="A4" s="4" t="s">
        <v>1</v>
      </c>
      <c r="B4" s="4"/>
      <c r="C4" s="142"/>
      <c r="D4" s="4" t="s">
        <v>95</v>
      </c>
      <c r="E4" s="142"/>
      <c r="F4" s="179"/>
      <c r="G4" s="4" t="s">
        <v>2</v>
      </c>
      <c r="H4" s="142"/>
      <c r="J4" s="141"/>
      <c r="K4" s="141"/>
      <c r="L4" s="141"/>
      <c r="M4" s="141"/>
      <c r="N4" s="141"/>
    </row>
    <row r="5" spans="1:14">
      <c r="A5" s="1"/>
      <c r="B5" s="1"/>
      <c r="C5" s="141"/>
      <c r="D5" s="141"/>
      <c r="E5" s="1"/>
      <c r="F5" s="141"/>
      <c r="G5" s="141"/>
      <c r="I5" s="1"/>
      <c r="J5" s="141"/>
      <c r="K5" s="141"/>
      <c r="L5" s="141"/>
      <c r="M5" s="141"/>
      <c r="N5" s="141"/>
    </row>
    <row r="6" spans="1:14">
      <c r="I6" s="141"/>
      <c r="J6" s="141"/>
      <c r="K6" s="141"/>
      <c r="L6" s="141"/>
      <c r="M6" s="141"/>
      <c r="N6" s="141"/>
    </row>
    <row r="7" spans="1:14">
      <c r="C7" s="9" t="s">
        <v>190</v>
      </c>
      <c r="D7" s="9"/>
      <c r="E7" s="9"/>
      <c r="H7" s="141"/>
      <c r="I7" s="141"/>
      <c r="J7" s="141"/>
      <c r="K7" s="141"/>
      <c r="L7" s="141"/>
      <c r="M7" s="141"/>
      <c r="N7" s="141"/>
    </row>
    <row r="8" spans="1:14">
      <c r="A8" s="9"/>
      <c r="C8" s="9" t="s">
        <v>163</v>
      </c>
      <c r="E8" s="9"/>
      <c r="H8" s="141"/>
      <c r="I8" s="141"/>
      <c r="J8" s="141"/>
      <c r="K8" s="141"/>
      <c r="L8" s="141"/>
      <c r="M8" s="141"/>
      <c r="N8" s="141"/>
    </row>
    <row r="9" spans="1:14">
      <c r="A9" s="9"/>
      <c r="C9" s="9"/>
      <c r="D9" s="9"/>
      <c r="E9" s="9"/>
      <c r="H9" s="141"/>
      <c r="K9" s="141"/>
      <c r="L9" s="141"/>
      <c r="M9" s="141"/>
      <c r="N9" s="141"/>
    </row>
    <row r="10" spans="1:14" ht="15.75">
      <c r="A10" s="409" t="s">
        <v>136</v>
      </c>
      <c r="B10" s="409"/>
      <c r="C10" s="410">
        <v>19700</v>
      </c>
      <c r="D10" s="411" t="s">
        <v>137</v>
      </c>
      <c r="F10" s="275"/>
      <c r="G10" s="221"/>
      <c r="H10" s="220"/>
      <c r="I10" s="220"/>
      <c r="J10" s="220"/>
      <c r="K10" s="220"/>
      <c r="L10" s="141"/>
      <c r="M10" s="141"/>
      <c r="N10" s="141"/>
    </row>
    <row r="11" spans="1:14" ht="15.75" thickBot="1">
      <c r="A11" s="152"/>
      <c r="B11" s="152"/>
      <c r="C11" s="7"/>
      <c r="D11" s="7"/>
      <c r="H11" s="141"/>
      <c r="I11" s="141"/>
      <c r="J11" s="141"/>
      <c r="K11" s="141"/>
      <c r="L11" s="141"/>
      <c r="M11" s="141"/>
      <c r="N11" s="141"/>
    </row>
    <row r="12" spans="1:14" ht="30.75" thickBot="1">
      <c r="A12" s="412" t="s">
        <v>4</v>
      </c>
      <c r="B12" s="413" t="s">
        <v>80</v>
      </c>
      <c r="C12" s="414" t="s">
        <v>139</v>
      </c>
      <c r="D12" s="414" t="s">
        <v>140</v>
      </c>
      <c r="E12" s="414" t="s">
        <v>141</v>
      </c>
      <c r="F12" s="415" t="s">
        <v>102</v>
      </c>
      <c r="G12" s="415" t="s">
        <v>150</v>
      </c>
      <c r="H12" s="416" t="s">
        <v>106</v>
      </c>
      <c r="I12" s="281"/>
      <c r="J12" s="132"/>
    </row>
    <row r="13" spans="1:14" ht="18" customHeight="1">
      <c r="A13" s="417">
        <v>1</v>
      </c>
      <c r="B13" s="203" t="s">
        <v>12</v>
      </c>
      <c r="C13" s="418">
        <v>160</v>
      </c>
      <c r="D13" s="418">
        <v>168</v>
      </c>
      <c r="E13" s="418">
        <v>25</v>
      </c>
      <c r="F13" s="419">
        <f>SUM(C13:E13)</f>
        <v>353</v>
      </c>
      <c r="G13" s="419">
        <v>30</v>
      </c>
      <c r="H13" s="419">
        <f t="shared" ref="H13:H14" si="0">F13+G13</f>
        <v>383</v>
      </c>
      <c r="I13" s="132"/>
      <c r="J13" s="132"/>
    </row>
    <row r="14" spans="1:14" ht="18" customHeight="1">
      <c r="A14" s="420">
        <v>2</v>
      </c>
      <c r="B14" s="207" t="s">
        <v>164</v>
      </c>
      <c r="C14" s="421">
        <v>185</v>
      </c>
      <c r="D14" s="421">
        <v>64</v>
      </c>
      <c r="E14" s="421">
        <v>17</v>
      </c>
      <c r="F14" s="422">
        <f>SUM(C14:E14)</f>
        <v>266</v>
      </c>
      <c r="G14" s="421">
        <v>0</v>
      </c>
      <c r="H14" s="422">
        <f t="shared" si="0"/>
        <v>266</v>
      </c>
      <c r="I14" s="132"/>
      <c r="J14" s="132"/>
    </row>
    <row r="15" spans="1:14" ht="13.5" customHeight="1" thickBot="1">
      <c r="A15" s="423"/>
      <c r="B15" s="424" t="s">
        <v>165</v>
      </c>
      <c r="C15" s="425">
        <f>SUM(C11:C14)</f>
        <v>345</v>
      </c>
      <c r="D15" s="425">
        <f t="shared" ref="D15:H15" si="1">SUM(D11:D14)</f>
        <v>232</v>
      </c>
      <c r="E15" s="425">
        <f t="shared" si="1"/>
        <v>42</v>
      </c>
      <c r="F15" s="425">
        <f t="shared" si="1"/>
        <v>619</v>
      </c>
      <c r="G15" s="425">
        <f t="shared" si="1"/>
        <v>30</v>
      </c>
      <c r="H15" s="425">
        <f t="shared" si="1"/>
        <v>649</v>
      </c>
      <c r="I15" s="286"/>
      <c r="J15" s="132"/>
    </row>
    <row r="16" spans="1:14">
      <c r="I16" s="132"/>
      <c r="J16" s="132"/>
    </row>
    <row r="17" spans="1:10">
      <c r="I17" s="132"/>
      <c r="J17" s="132"/>
    </row>
    <row r="18" spans="1:10">
      <c r="A18" s="1" t="s">
        <v>166</v>
      </c>
      <c r="B18" s="141"/>
      <c r="C18" s="141"/>
      <c r="D18" s="141"/>
      <c r="E18" s="141"/>
      <c r="F18" s="141"/>
      <c r="G18" s="293">
        <f>ROUND(C10*90%,0)</f>
        <v>17730</v>
      </c>
      <c r="H18" s="274" t="s">
        <v>114</v>
      </c>
    </row>
    <row r="19" spans="1:10">
      <c r="A19" s="1"/>
      <c r="B19" s="141"/>
      <c r="C19" s="141"/>
      <c r="D19" s="141"/>
      <c r="E19" s="141"/>
      <c r="F19" s="141"/>
      <c r="G19" s="293"/>
      <c r="H19" s="274"/>
    </row>
    <row r="20" spans="1:10">
      <c r="A20" s="1" t="s">
        <v>167</v>
      </c>
      <c r="D20" s="9"/>
      <c r="E20" s="9"/>
      <c r="F20" s="9"/>
      <c r="G20" s="426">
        <f>ROUND(C10*10%,0)</f>
        <v>1970</v>
      </c>
      <c r="H20" s="274"/>
    </row>
    <row r="21" spans="1:10">
      <c r="A21" s="1"/>
      <c r="B21" s="141"/>
      <c r="C21" s="427"/>
      <c r="D21" s="9"/>
      <c r="E21" s="9"/>
      <c r="F21" s="9" t="s">
        <v>37</v>
      </c>
      <c r="G21" s="9">
        <f>G18+G20</f>
        <v>19700</v>
      </c>
      <c r="H21" s="274"/>
    </row>
    <row r="22" spans="1:10">
      <c r="A22" s="1"/>
      <c r="B22" s="141"/>
      <c r="C22" s="427"/>
      <c r="D22" s="9"/>
      <c r="E22" s="9"/>
      <c r="F22" s="428" t="s">
        <v>117</v>
      </c>
      <c r="G22" s="429" t="str">
        <f>IF(G21&lt;&gt;C10,"eroare","ok")</f>
        <v>ok</v>
      </c>
      <c r="H22" s="274"/>
    </row>
    <row r="23" spans="1:10">
      <c r="A23" s="1"/>
      <c r="B23" s="141"/>
      <c r="C23" s="427"/>
      <c r="D23" s="9"/>
      <c r="E23" s="9"/>
      <c r="F23" s="9"/>
      <c r="G23" s="9"/>
      <c r="H23" s="274"/>
    </row>
    <row r="24" spans="1:10" ht="15.75">
      <c r="A24" s="344" t="s">
        <v>118</v>
      </c>
      <c r="B24" s="141"/>
      <c r="C24" s="141"/>
      <c r="D24" s="141"/>
      <c r="E24" s="156"/>
      <c r="F24" s="9"/>
      <c r="G24" s="9"/>
      <c r="H24" s="274"/>
    </row>
    <row r="25" spans="1:10" ht="16.5" thickBot="1">
      <c r="A25" s="344"/>
      <c r="B25" s="141"/>
      <c r="C25" s="141"/>
      <c r="D25" s="430"/>
      <c r="E25" s="431"/>
      <c r="F25" s="9"/>
      <c r="G25" s="9"/>
      <c r="H25" s="274"/>
    </row>
    <row r="26" spans="1:10" ht="16.5" thickBot="1">
      <c r="A26" s="344"/>
      <c r="B26" s="432" t="s">
        <v>120</v>
      </c>
      <c r="C26" s="433" t="s">
        <v>144</v>
      </c>
      <c r="D26" s="434" t="s">
        <v>168</v>
      </c>
      <c r="E26" s="435" t="s">
        <v>37</v>
      </c>
      <c r="F26" s="436" t="s">
        <v>117</v>
      </c>
      <c r="G26" s="9"/>
      <c r="H26" s="274"/>
    </row>
    <row r="27" spans="1:10" ht="15.75">
      <c r="A27" s="344"/>
      <c r="B27" s="437" t="s">
        <v>153</v>
      </c>
      <c r="C27" s="438">
        <f>G18</f>
        <v>17730</v>
      </c>
      <c r="D27" s="439">
        <f>G20</f>
        <v>1970</v>
      </c>
      <c r="E27" s="440">
        <f>C27+D27</f>
        <v>19700</v>
      </c>
      <c r="F27" s="436">
        <f>E27-C10</f>
        <v>0</v>
      </c>
      <c r="G27" s="9"/>
      <c r="H27" s="274"/>
    </row>
    <row r="28" spans="1:10" ht="16.5" thickBot="1">
      <c r="A28" s="344"/>
      <c r="B28" s="441" t="s">
        <v>126</v>
      </c>
      <c r="C28" s="442">
        <f>ROUND(C27/F15,4)</f>
        <v>28.643000000000001</v>
      </c>
      <c r="D28" s="443">
        <f>ROUND(D27/G15,4)</f>
        <v>65.666700000000006</v>
      </c>
      <c r="E28" s="444"/>
      <c r="F28" s="9"/>
      <c r="G28" s="9"/>
      <c r="H28" s="274"/>
    </row>
    <row r="29" spans="1:10">
      <c r="A29" s="291"/>
      <c r="B29" s="291"/>
      <c r="C29" s="427"/>
      <c r="D29" s="9"/>
      <c r="E29" s="9"/>
      <c r="F29" s="9"/>
      <c r="G29" s="9"/>
      <c r="H29" s="274"/>
    </row>
    <row r="30" spans="1:10">
      <c r="A30" s="9" t="s">
        <v>169</v>
      </c>
      <c r="B30" s="445"/>
      <c r="C30" s="141"/>
      <c r="D30" s="141"/>
      <c r="E30" s="141"/>
      <c r="F30" s="141"/>
      <c r="G30" s="141"/>
      <c r="H30" s="274"/>
    </row>
    <row r="31" spans="1:10" ht="15.75" thickBot="1">
      <c r="A31" s="141"/>
      <c r="B31" s="141"/>
      <c r="C31" s="141"/>
      <c r="D31" s="430"/>
      <c r="E31" s="430"/>
      <c r="F31" s="430"/>
      <c r="G31" s="430"/>
      <c r="H31" s="274"/>
      <c r="I31" s="132"/>
    </row>
    <row r="32" spans="1:10" ht="32.25" thickBot="1">
      <c r="A32" s="446" t="s">
        <v>4</v>
      </c>
      <c r="B32" s="447" t="s">
        <v>80</v>
      </c>
      <c r="C32" s="448" t="s">
        <v>127</v>
      </c>
      <c r="D32" s="449" t="s">
        <v>170</v>
      </c>
      <c r="E32" s="434" t="s">
        <v>195</v>
      </c>
      <c r="F32" s="450"/>
      <c r="G32" s="451"/>
      <c r="H32" s="451"/>
      <c r="I32" s="132"/>
    </row>
    <row r="33" spans="1:10">
      <c r="A33" s="417">
        <v>1</v>
      </c>
      <c r="B33" s="249" t="s">
        <v>12</v>
      </c>
      <c r="C33" s="452">
        <f>ROUND(C$28*F13,0)</f>
        <v>10111</v>
      </c>
      <c r="D33" s="452">
        <f>ROUND(D$28*G13,0)</f>
        <v>1970</v>
      </c>
      <c r="E33" s="452">
        <f>SUM(C33:D33)</f>
        <v>12081</v>
      </c>
      <c r="F33" s="9"/>
      <c r="G33" s="9"/>
      <c r="H33" s="274"/>
      <c r="I33" s="240"/>
      <c r="J33" s="140"/>
    </row>
    <row r="34" spans="1:10" ht="15.75" thickBot="1">
      <c r="A34" s="396">
        <v>2</v>
      </c>
      <c r="B34" s="210" t="s">
        <v>41</v>
      </c>
      <c r="C34" s="453">
        <f>ROUND(C$28*F14,0)</f>
        <v>7619</v>
      </c>
      <c r="D34" s="453">
        <f>ROUND(D$28*G14,0)</f>
        <v>0</v>
      </c>
      <c r="E34" s="454">
        <f>SUM(C34:D34)</f>
        <v>7619</v>
      </c>
      <c r="F34" s="9"/>
      <c r="G34" s="9"/>
      <c r="H34" s="274"/>
      <c r="I34" s="240"/>
      <c r="J34" s="140"/>
    </row>
    <row r="35" spans="1:10" ht="15.75" thickBot="1">
      <c r="A35" s="302"/>
      <c r="B35" s="303" t="s">
        <v>111</v>
      </c>
      <c r="C35" s="455">
        <f>SUM(C33:C34)</f>
        <v>17730</v>
      </c>
      <c r="D35" s="456">
        <f t="shared" ref="D35:E35" si="2">SUM(D33:D34)</f>
        <v>1970</v>
      </c>
      <c r="E35" s="457">
        <f t="shared" si="2"/>
        <v>19700</v>
      </c>
      <c r="F35" s="9"/>
      <c r="G35" s="9"/>
      <c r="H35" s="9"/>
      <c r="I35" s="240"/>
    </row>
    <row r="36" spans="1:10">
      <c r="A36" s="291"/>
      <c r="B36" s="291"/>
      <c r="C36" s="9"/>
      <c r="D36" s="9"/>
      <c r="E36" s="9"/>
      <c r="F36" s="9"/>
      <c r="G36" s="9"/>
      <c r="H36" s="9"/>
      <c r="I36" s="132"/>
    </row>
    <row r="37" spans="1:10">
      <c r="A37" s="458" t="s">
        <v>134</v>
      </c>
      <c r="D37" s="459" t="s">
        <v>117</v>
      </c>
      <c r="E37" s="460" t="str">
        <f>IF(E35&lt;&gt;C10,"eroare","ok")</f>
        <v>ok</v>
      </c>
      <c r="F37" s="132"/>
      <c r="G37" s="132"/>
    </row>
    <row r="38" spans="1:10">
      <c r="A38" s="458" t="s">
        <v>160</v>
      </c>
      <c r="C38" s="1"/>
      <c r="D38" s="132"/>
      <c r="E38" s="132"/>
    </row>
    <row r="40" spans="1:10">
      <c r="A40" s="461"/>
      <c r="B40" s="445"/>
    </row>
  </sheetData>
  <pageMargins left="0.70866141732283472" right="0.39370078740157483" top="0.19685039370078741" bottom="0.1968503937007874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4" workbookViewId="0">
      <selection activeCell="G8" sqref="G8"/>
    </sheetView>
  </sheetViews>
  <sheetFormatPr defaultRowHeight="15.75"/>
  <cols>
    <col min="1" max="1" width="9.140625" style="66"/>
    <col min="2" max="2" width="15.85546875" style="66" customWidth="1"/>
    <col min="3" max="3" width="17.42578125" style="66" customWidth="1"/>
    <col min="4" max="4" width="16" style="66" customWidth="1"/>
    <col min="5" max="5" width="15" style="66" customWidth="1"/>
    <col min="6" max="6" width="18.5703125" style="66" customWidth="1"/>
    <col min="7" max="7" width="16.5703125" style="66" customWidth="1"/>
    <col min="8" max="8" width="12.42578125" style="66" customWidth="1"/>
    <col min="9" max="16384" width="9.140625" style="66"/>
  </cols>
  <sheetData>
    <row r="1" spans="1:13">
      <c r="A1" s="142" t="s">
        <v>0</v>
      </c>
      <c r="B1" s="142"/>
      <c r="C1" s="142"/>
      <c r="D1" s="142"/>
      <c r="E1" s="142"/>
      <c r="F1" s="142"/>
      <c r="G1" s="143"/>
      <c r="H1" s="143"/>
      <c r="I1" s="143"/>
      <c r="J1" s="143"/>
      <c r="K1" s="143"/>
      <c r="L1" s="177"/>
      <c r="M1" s="177"/>
    </row>
    <row r="2" spans="1:13">
      <c r="A2" s="92" t="s">
        <v>199</v>
      </c>
      <c r="B2" s="92"/>
      <c r="C2" s="142"/>
      <c r="D2" s="142"/>
      <c r="E2" s="142"/>
      <c r="F2" s="142"/>
      <c r="G2" s="143"/>
      <c r="H2" s="143"/>
      <c r="I2" s="143"/>
      <c r="J2" s="143"/>
      <c r="K2" s="143"/>
      <c r="L2" s="177"/>
      <c r="M2" s="177"/>
    </row>
    <row r="3" spans="1:13">
      <c r="A3" s="4" t="s">
        <v>46</v>
      </c>
      <c r="B3" s="4"/>
      <c r="C3" s="142"/>
      <c r="D3" s="4" t="s">
        <v>93</v>
      </c>
      <c r="E3" s="142"/>
      <c r="F3" s="179"/>
      <c r="G3" s="4" t="s">
        <v>94</v>
      </c>
      <c r="H3" s="142"/>
      <c r="K3" s="177"/>
      <c r="L3" s="177"/>
      <c r="M3" s="177"/>
    </row>
    <row r="4" spans="1:13">
      <c r="A4" s="1" t="s">
        <v>146</v>
      </c>
      <c r="B4" s="1"/>
      <c r="C4" s="177"/>
      <c r="D4" s="1" t="s">
        <v>147</v>
      </c>
      <c r="E4" s="141"/>
      <c r="G4" s="1" t="s">
        <v>148</v>
      </c>
      <c r="H4" s="141"/>
      <c r="K4" s="177"/>
      <c r="L4" s="177"/>
      <c r="M4" s="177"/>
    </row>
    <row r="5" spans="1:13">
      <c r="A5" s="1"/>
      <c r="B5" s="1"/>
      <c r="C5" s="141"/>
      <c r="D5" s="141"/>
      <c r="E5" s="141"/>
      <c r="F5" s="141"/>
      <c r="G5" s="177"/>
      <c r="H5" s="177"/>
      <c r="I5" s="177"/>
      <c r="J5" s="177"/>
      <c r="K5" s="177"/>
      <c r="L5" s="177"/>
      <c r="M5" s="177"/>
    </row>
    <row r="6" spans="1:13">
      <c r="A6" s="1"/>
      <c r="B6" s="1"/>
      <c r="C6" s="141"/>
      <c r="D6" s="141"/>
      <c r="E6" s="141"/>
      <c r="F6" s="141"/>
      <c r="G6" s="177"/>
      <c r="H6" s="177"/>
      <c r="I6" s="177"/>
      <c r="J6" s="177"/>
      <c r="K6" s="177"/>
      <c r="L6" s="177"/>
      <c r="M6" s="177"/>
    </row>
    <row r="7" spans="1:13">
      <c r="A7" s="177"/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</row>
    <row r="8" spans="1:13">
      <c r="A8" s="177"/>
      <c r="B8" s="177"/>
      <c r="C8" s="9" t="s">
        <v>192</v>
      </c>
      <c r="D8" s="9"/>
      <c r="E8" s="9"/>
      <c r="F8" s="130"/>
      <c r="G8" s="130"/>
      <c r="H8" s="182"/>
      <c r="I8" s="177"/>
      <c r="J8" s="177"/>
      <c r="K8" s="177"/>
      <c r="L8" s="177"/>
      <c r="M8" s="177"/>
    </row>
    <row r="9" spans="1:13">
      <c r="A9" s="9"/>
      <c r="B9" s="177"/>
      <c r="C9" s="152"/>
      <c r="D9" s="1" t="s">
        <v>171</v>
      </c>
      <c r="E9" s="180"/>
      <c r="F9" s="181"/>
      <c r="G9" s="181"/>
      <c r="H9" s="182"/>
      <c r="I9" s="177"/>
      <c r="J9" s="177"/>
      <c r="K9" s="177"/>
      <c r="L9" s="177"/>
      <c r="M9" s="177"/>
    </row>
    <row r="10" spans="1:13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</row>
    <row r="11" spans="1:13">
      <c r="B11" s="153"/>
      <c r="D11" s="399"/>
      <c r="E11" s="399"/>
      <c r="F11" s="399"/>
      <c r="G11" s="399"/>
    </row>
    <row r="12" spans="1:13">
      <c r="D12" s="399"/>
      <c r="E12" s="399"/>
      <c r="F12" s="399"/>
      <c r="G12" s="399"/>
    </row>
    <row r="13" spans="1:13" ht="16.5" thickBot="1">
      <c r="A13" s="152" t="s">
        <v>172</v>
      </c>
      <c r="B13" s="152"/>
      <c r="C13" s="130"/>
      <c r="D13" s="462">
        <v>825</v>
      </c>
      <c r="E13" s="463" t="s">
        <v>78</v>
      </c>
      <c r="F13" s="275"/>
      <c r="G13" s="149"/>
      <c r="H13" s="149"/>
      <c r="I13" s="381"/>
      <c r="J13" s="381"/>
      <c r="K13" s="381"/>
      <c r="L13" s="381"/>
    </row>
    <row r="14" spans="1:13" ht="30">
      <c r="A14" s="464" t="s">
        <v>4</v>
      </c>
      <c r="B14" s="465" t="s">
        <v>80</v>
      </c>
      <c r="C14" s="192" t="s">
        <v>139</v>
      </c>
      <c r="D14" s="192" t="s">
        <v>140</v>
      </c>
      <c r="E14" s="192" t="s">
        <v>141</v>
      </c>
      <c r="F14" s="466" t="s">
        <v>102</v>
      </c>
      <c r="G14" s="466" t="s">
        <v>150</v>
      </c>
      <c r="H14" s="389" t="s">
        <v>106</v>
      </c>
    </row>
    <row r="15" spans="1:13">
      <c r="A15" s="467">
        <v>1</v>
      </c>
      <c r="B15" s="51" t="s">
        <v>173</v>
      </c>
      <c r="C15" s="421">
        <v>16.670000000000002</v>
      </c>
      <c r="D15" s="421">
        <v>17.329999999999998</v>
      </c>
      <c r="E15" s="421">
        <v>35</v>
      </c>
      <c r="F15" s="422">
        <f>SUM(C15:E15)</f>
        <v>69</v>
      </c>
      <c r="G15" s="422">
        <v>0</v>
      </c>
      <c r="H15" s="421">
        <f t="shared" ref="H15" si="0">F15+G15</f>
        <v>69</v>
      </c>
    </row>
    <row r="16" spans="1:13">
      <c r="A16" s="396"/>
      <c r="B16" s="131"/>
      <c r="C16" s="397"/>
      <c r="D16" s="397"/>
      <c r="E16" s="397"/>
      <c r="F16" s="398"/>
      <c r="G16" s="398"/>
      <c r="H16" s="397"/>
    </row>
    <row r="17" spans="1:9">
      <c r="A17" s="396"/>
      <c r="B17" s="131"/>
      <c r="C17" s="397"/>
      <c r="D17" s="397"/>
      <c r="E17" s="397"/>
      <c r="F17" s="398"/>
      <c r="G17" s="398"/>
      <c r="H17" s="397"/>
    </row>
    <row r="18" spans="1:9">
      <c r="A18" s="396"/>
      <c r="B18" s="131"/>
      <c r="C18" s="397"/>
      <c r="D18" s="397"/>
      <c r="E18" s="397"/>
      <c r="F18" s="398"/>
      <c r="G18" s="398"/>
      <c r="H18" s="397"/>
    </row>
    <row r="19" spans="1:9">
      <c r="A19" s="396"/>
      <c r="B19" s="9" t="s">
        <v>187</v>
      </c>
      <c r="C19" s="130"/>
      <c r="D19" s="130"/>
      <c r="E19" s="130"/>
      <c r="F19" s="130"/>
      <c r="G19" s="398"/>
      <c r="H19" s="397"/>
    </row>
    <row r="20" spans="1:9" ht="16.5" thickBot="1">
      <c r="A20" s="396"/>
      <c r="B20" s="131"/>
      <c r="C20" s="397"/>
      <c r="D20" s="397"/>
      <c r="E20" s="397"/>
      <c r="F20" s="398"/>
      <c r="G20" s="398"/>
      <c r="H20" s="397"/>
      <c r="I20" s="399"/>
    </row>
    <row r="21" spans="1:9" ht="16.5" thickBot="1">
      <c r="A21" s="299" t="s">
        <v>4</v>
      </c>
      <c r="B21" s="468" t="s">
        <v>80</v>
      </c>
      <c r="C21" s="469" t="s">
        <v>202</v>
      </c>
      <c r="D21" s="154"/>
      <c r="E21" s="154"/>
      <c r="F21" s="154"/>
      <c r="G21" s="307"/>
      <c r="H21" s="308"/>
      <c r="I21" s="399"/>
    </row>
    <row r="22" spans="1:9" ht="16.5" thickBot="1">
      <c r="A22" s="265">
        <v>1</v>
      </c>
      <c r="B22" s="470" t="s">
        <v>173</v>
      </c>
      <c r="C22" s="471">
        <f>D13</f>
        <v>825</v>
      </c>
      <c r="D22" s="472"/>
      <c r="E22" s="472"/>
      <c r="F22" s="405"/>
      <c r="G22" s="405"/>
      <c r="H22" s="240"/>
      <c r="I22" s="473"/>
    </row>
    <row r="23" spans="1:9" ht="16.5" thickBot="1">
      <c r="A23" s="302"/>
      <c r="B23" s="303" t="s">
        <v>111</v>
      </c>
      <c r="C23" s="474">
        <f>SUM(C22:C22)</f>
        <v>825</v>
      </c>
      <c r="D23" s="274"/>
      <c r="E23" s="274"/>
      <c r="F23" s="274"/>
      <c r="G23" s="274"/>
      <c r="H23" s="274"/>
      <c r="I23" s="399"/>
    </row>
    <row r="24" spans="1:9">
      <c r="D24" s="399"/>
      <c r="E24" s="399"/>
      <c r="F24" s="399"/>
      <c r="G24" s="399"/>
      <c r="H24" s="399"/>
      <c r="I24" s="399"/>
    </row>
    <row r="25" spans="1:9">
      <c r="D25" s="399"/>
      <c r="E25" s="399"/>
      <c r="F25" s="399"/>
      <c r="G25" s="399"/>
      <c r="H25" s="399"/>
      <c r="I25" s="399"/>
    </row>
    <row r="26" spans="1:9">
      <c r="A26" s="458" t="s">
        <v>134</v>
      </c>
      <c r="B26" s="130"/>
      <c r="C26" s="1"/>
      <c r="F26" s="399"/>
      <c r="G26" s="399"/>
      <c r="H26" s="399"/>
      <c r="I26" s="399"/>
    </row>
    <row r="27" spans="1:9">
      <c r="A27" s="458" t="s">
        <v>160</v>
      </c>
      <c r="B27" s="130"/>
      <c r="C27" s="130"/>
    </row>
  </sheetData>
  <pageMargins left="0.70866141732283472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contract= valoare iulie 2021</vt:lpstr>
      <vt:lpstr>CA</vt:lpstr>
      <vt:lpstr>iulie laborator</vt:lpstr>
      <vt:lpstr>iulie citologie</vt:lpstr>
      <vt:lpstr>iulie eco</vt:lpstr>
      <vt:lpstr>iulie CT si RMN</vt:lpstr>
      <vt:lpstr>iulie radiolog</vt:lpstr>
      <vt:lpstr>iulie rad dentara</vt:lpstr>
      <vt:lpstr>'contract= valoare iulie 2021'!Print_Titles</vt:lpstr>
      <vt:lpstr>'iulie eco'!Print_Titles</vt:lpstr>
      <vt:lpstr>'iulie laborator'!Print_Titles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2021-06-30T08:17:00Z</cp:lastPrinted>
  <dcterms:created xsi:type="dcterms:W3CDTF">2020-02-13T06:39:04Z</dcterms:created>
  <dcterms:modified xsi:type="dcterms:W3CDTF">2021-06-30T11:17:46Z</dcterms:modified>
</cp:coreProperties>
</file>