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val iunie si monitoriz" sheetId="1" r:id="rId1"/>
    <sheet name="CA ian- iunie" sheetId="127" r:id="rId2"/>
    <sheet name="iunie laborator" sheetId="128" r:id="rId3"/>
    <sheet name="iunie citologie" sheetId="129" r:id="rId4"/>
    <sheet name="iunie ecografii" sheetId="130" r:id="rId5"/>
    <sheet name="iunie CT si RMN " sheetId="131" r:id="rId6"/>
    <sheet name="iunie- radiologie" sheetId="132" r:id="rId7"/>
    <sheet name="iunie-radiologie dentara" sheetId="133" r:id="rId8"/>
    <sheet name="suma max eco" sheetId="82" r:id="rId9"/>
  </sheets>
  <definedNames>
    <definedName name="_xlnm.Print_Titles" localSheetId="0">'contract=val iunie si monitoriz'!$7:$8</definedName>
    <definedName name="_xlnm.Print_Titles" localSheetId="2">'iunie laborator'!$7:$8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H21" i="1" l="1"/>
  <c r="C28" i="127" l="1"/>
  <c r="C29" i="127"/>
  <c r="B29" i="127"/>
  <c r="H92" i="1"/>
  <c r="H94" i="1" s="1"/>
  <c r="H93" i="1"/>
  <c r="H82" i="1"/>
  <c r="H83" i="1"/>
  <c r="H84" i="1"/>
  <c r="H85" i="1"/>
  <c r="H76" i="1"/>
  <c r="H77" i="1"/>
  <c r="H78" i="1"/>
  <c r="H64" i="1"/>
  <c r="H65" i="1"/>
  <c r="H66" i="1"/>
  <c r="H67" i="1"/>
  <c r="I55" i="1"/>
  <c r="I50" i="1"/>
  <c r="I49" i="1"/>
  <c r="I45" i="1"/>
  <c r="I40" i="1"/>
  <c r="I39" i="1"/>
  <c r="I38" i="1"/>
  <c r="I37" i="1"/>
  <c r="I36" i="1"/>
  <c r="I31" i="1"/>
  <c r="I30" i="1"/>
  <c r="I25" i="1"/>
  <c r="H69" i="1"/>
  <c r="H51" i="1"/>
  <c r="H41" i="1"/>
  <c r="H32" i="1"/>
  <c r="H26" i="1"/>
  <c r="H71" i="1" s="1"/>
  <c r="I26" i="1"/>
  <c r="I71" i="1" s="1"/>
  <c r="I12" i="1"/>
  <c r="I13" i="1"/>
  <c r="I14" i="1"/>
  <c r="I15" i="1"/>
  <c r="I16" i="1"/>
  <c r="I17" i="1"/>
  <c r="I18" i="1"/>
  <c r="I19" i="1"/>
  <c r="I20" i="1"/>
  <c r="I11" i="1"/>
  <c r="C22" i="133"/>
  <c r="C23" i="133"/>
  <c r="H15" i="133"/>
  <c r="F15" i="133"/>
  <c r="G20" i="132"/>
  <c r="D27" i="132" s="1"/>
  <c r="G18" i="132"/>
  <c r="C27" i="132" s="1"/>
  <c r="G15" i="132"/>
  <c r="F15" i="132"/>
  <c r="E15" i="132"/>
  <c r="D15" i="132"/>
  <c r="C15" i="132"/>
  <c r="H14" i="132"/>
  <c r="F14" i="132"/>
  <c r="H13" i="132"/>
  <c r="H15" i="132" s="1"/>
  <c r="F13" i="132"/>
  <c r="C22" i="131"/>
  <c r="H16" i="131"/>
  <c r="F16" i="131"/>
  <c r="H48" i="130"/>
  <c r="H47" i="130"/>
  <c r="H46" i="130"/>
  <c r="H45" i="130"/>
  <c r="H44" i="130"/>
  <c r="C25" i="130"/>
  <c r="G21" i="130"/>
  <c r="G19" i="130"/>
  <c r="E19" i="130"/>
  <c r="D19" i="130"/>
  <c r="C19" i="130"/>
  <c r="F18" i="130"/>
  <c r="H18" i="130" s="1"/>
  <c r="F17" i="130"/>
  <c r="H17" i="130" s="1"/>
  <c r="F16" i="130"/>
  <c r="H16" i="130" s="1"/>
  <c r="F15" i="130"/>
  <c r="H15" i="130" s="1"/>
  <c r="F14" i="130"/>
  <c r="F19" i="130" s="1"/>
  <c r="E21" i="129"/>
  <c r="C24" i="129" s="1"/>
  <c r="E18" i="129"/>
  <c r="D18" i="129"/>
  <c r="C18" i="129"/>
  <c r="F17" i="129"/>
  <c r="F16" i="129"/>
  <c r="E38" i="128"/>
  <c r="C38" i="128"/>
  <c r="F29" i="128"/>
  <c r="H25" i="128"/>
  <c r="G25" i="128"/>
  <c r="E25" i="128"/>
  <c r="D25" i="128"/>
  <c r="C25" i="128"/>
  <c r="I24" i="128"/>
  <c r="F24" i="128"/>
  <c r="I23" i="128"/>
  <c r="F23" i="128"/>
  <c r="J23" i="128" s="1"/>
  <c r="I22" i="128"/>
  <c r="F22" i="128"/>
  <c r="J22" i="128" s="1"/>
  <c r="I21" i="128"/>
  <c r="F21" i="128"/>
  <c r="I20" i="128"/>
  <c r="F20" i="128"/>
  <c r="J20" i="128" s="1"/>
  <c r="I19" i="128"/>
  <c r="F19" i="128"/>
  <c r="J19" i="128" s="1"/>
  <c r="I18" i="128"/>
  <c r="F18" i="128"/>
  <c r="J18" i="128" s="1"/>
  <c r="I17" i="128"/>
  <c r="F17" i="128"/>
  <c r="I16" i="128"/>
  <c r="F16" i="128"/>
  <c r="I15" i="128"/>
  <c r="F15" i="128"/>
  <c r="J15" i="128" s="1"/>
  <c r="H14" i="130" l="1"/>
  <c r="H19" i="130" s="1"/>
  <c r="C26" i="130" s="1"/>
  <c r="J24" i="128"/>
  <c r="F25" i="128"/>
  <c r="C39" i="128" s="1"/>
  <c r="C45" i="128" s="1"/>
  <c r="H86" i="1"/>
  <c r="I32" i="1"/>
  <c r="I51" i="1"/>
  <c r="I21" i="1"/>
  <c r="I41" i="1"/>
  <c r="H87" i="1"/>
  <c r="H68" i="1"/>
  <c r="H70" i="1" s="1"/>
  <c r="H72" i="1" s="1"/>
  <c r="F30" i="128"/>
  <c r="G32" i="128" s="1"/>
  <c r="E39" i="128"/>
  <c r="H29" i="128"/>
  <c r="H79" i="1"/>
  <c r="I69" i="1"/>
  <c r="H58" i="1"/>
  <c r="D28" i="132"/>
  <c r="D34" i="132" s="1"/>
  <c r="C28" i="132"/>
  <c r="E27" i="132"/>
  <c r="F27" i="132" s="1"/>
  <c r="G21" i="132"/>
  <c r="G22" i="132" s="1"/>
  <c r="F18" i="129"/>
  <c r="C25" i="129" s="1"/>
  <c r="C29" i="129" s="1"/>
  <c r="J16" i="128"/>
  <c r="I25" i="128"/>
  <c r="J17" i="128"/>
  <c r="J21" i="128"/>
  <c r="C31" i="130" l="1"/>
  <c r="C45" i="130" s="1"/>
  <c r="C33" i="130"/>
  <c r="C47" i="130" s="1"/>
  <c r="C32" i="130"/>
  <c r="C46" i="130" s="1"/>
  <c r="C34" i="130"/>
  <c r="C48" i="130" s="1"/>
  <c r="C30" i="130"/>
  <c r="E46" i="128"/>
  <c r="E47" i="128"/>
  <c r="E48" i="128"/>
  <c r="E49" i="128"/>
  <c r="E50" i="128"/>
  <c r="E51" i="128"/>
  <c r="E52" i="128"/>
  <c r="E53" i="128"/>
  <c r="E45" i="128"/>
  <c r="C47" i="128"/>
  <c r="C49" i="128"/>
  <c r="C51" i="128"/>
  <c r="C53" i="128"/>
  <c r="C46" i="128"/>
  <c r="C48" i="128"/>
  <c r="C50" i="128"/>
  <c r="C52" i="128"/>
  <c r="J25" i="128"/>
  <c r="D33" i="132"/>
  <c r="E55" i="128"/>
  <c r="F32" i="128"/>
  <c r="D38" i="128"/>
  <c r="D35" i="132"/>
  <c r="C33" i="132"/>
  <c r="C34" i="132"/>
  <c r="E34" i="132" s="1"/>
  <c r="C44" i="130"/>
  <c r="C35" i="130"/>
  <c r="I35" i="130" s="1"/>
  <c r="C36" i="129"/>
  <c r="C30" i="129"/>
  <c r="C37" i="129" s="1"/>
  <c r="C49" i="130" l="1"/>
  <c r="C55" i="128"/>
  <c r="F38" i="128"/>
  <c r="G38" i="128" s="1"/>
  <c r="D39" i="128"/>
  <c r="C35" i="132"/>
  <c r="E33" i="132"/>
  <c r="C31" i="129"/>
  <c r="F31" i="129" s="1"/>
  <c r="C38" i="129"/>
  <c r="E58" i="128"/>
  <c r="E57" i="128"/>
  <c r="C58" i="128"/>
  <c r="C57" i="128"/>
  <c r="D46" i="128" l="1"/>
  <c r="D47" i="128"/>
  <c r="F47" i="128" s="1"/>
  <c r="C65" i="128" s="1"/>
  <c r="D48" i="128"/>
  <c r="D49" i="128"/>
  <c r="F49" i="128" s="1"/>
  <c r="C67" i="128" s="1"/>
  <c r="D50" i="128"/>
  <c r="D51" i="128"/>
  <c r="F51" i="128" s="1"/>
  <c r="C69" i="128" s="1"/>
  <c r="D52" i="128"/>
  <c r="D53" i="128"/>
  <c r="F53" i="128" s="1"/>
  <c r="C71" i="128" s="1"/>
  <c r="F54" i="128"/>
  <c r="C72" i="128" s="1"/>
  <c r="F48" i="128"/>
  <c r="C66" i="128" s="1"/>
  <c r="F52" i="128"/>
  <c r="C70" i="128" s="1"/>
  <c r="D45" i="128"/>
  <c r="F46" i="128"/>
  <c r="C64" i="128" s="1"/>
  <c r="F50" i="128"/>
  <c r="C68" i="128" s="1"/>
  <c r="E35" i="132"/>
  <c r="E37" i="132" s="1"/>
  <c r="F45" i="128" l="1"/>
  <c r="D55" i="128"/>
  <c r="D58" i="128" l="1"/>
  <c r="D57" i="128"/>
  <c r="F55" i="128"/>
  <c r="C63" i="128"/>
  <c r="C73" i="128" s="1"/>
  <c r="F58" i="128" l="1"/>
  <c r="F57" i="128"/>
  <c r="H19" i="127" l="1"/>
  <c r="H23" i="127"/>
  <c r="H21" i="127"/>
  <c r="C27" i="127"/>
  <c r="H20" i="127"/>
  <c r="H22" i="127"/>
  <c r="F24" i="127"/>
  <c r="E24" i="127"/>
  <c r="D24" i="127"/>
  <c r="C24" i="127"/>
  <c r="B24" i="127"/>
  <c r="F12" i="127" l="1"/>
  <c r="F13" i="127" s="1"/>
  <c r="H18" i="127" s="1"/>
  <c r="G24" i="127" l="1"/>
  <c r="G26" i="127" s="1"/>
  <c r="D93" i="1" l="1"/>
  <c r="F93" i="1"/>
  <c r="G93" i="1"/>
  <c r="C93" i="1"/>
  <c r="I93" i="1" s="1"/>
  <c r="D92" i="1"/>
  <c r="D94" i="1" s="1"/>
  <c r="E92" i="1"/>
  <c r="E94" i="1" s="1"/>
  <c r="F92" i="1"/>
  <c r="G92" i="1"/>
  <c r="G94" i="1" s="1"/>
  <c r="C92" i="1"/>
  <c r="C94" i="1" l="1"/>
  <c r="I92" i="1"/>
  <c r="I94" i="1" s="1"/>
  <c r="I95" i="1" s="1"/>
  <c r="F94" i="1"/>
  <c r="E26" i="1"/>
  <c r="E71" i="1" s="1"/>
  <c r="F26" i="1"/>
  <c r="F71" i="1" s="1"/>
  <c r="G26" i="1"/>
  <c r="G71" i="1" s="1"/>
  <c r="D26" i="1" l="1"/>
  <c r="D71" i="1" s="1"/>
  <c r="C26" i="1"/>
  <c r="C71" i="1" s="1"/>
  <c r="F59" i="1"/>
  <c r="F82" i="1" l="1"/>
  <c r="G82" i="1"/>
  <c r="F83" i="1"/>
  <c r="G83" i="1"/>
  <c r="F84" i="1"/>
  <c r="G84" i="1"/>
  <c r="F85" i="1"/>
  <c r="G85" i="1"/>
  <c r="F76" i="1"/>
  <c r="G76" i="1"/>
  <c r="F77" i="1"/>
  <c r="G77" i="1"/>
  <c r="F78" i="1"/>
  <c r="G78" i="1"/>
  <c r="F64" i="1"/>
  <c r="G64" i="1"/>
  <c r="F65" i="1"/>
  <c r="G65" i="1"/>
  <c r="F66" i="1"/>
  <c r="G66" i="1"/>
  <c r="F67" i="1"/>
  <c r="G67" i="1"/>
  <c r="F86" i="1" l="1"/>
  <c r="G86" i="1"/>
  <c r="G87" i="1" s="1"/>
  <c r="F87" i="1"/>
  <c r="F79" i="1"/>
  <c r="G79" i="1"/>
  <c r="F68" i="1"/>
  <c r="G68" i="1"/>
  <c r="D69" i="1"/>
  <c r="E69" i="1"/>
  <c r="F69" i="1"/>
  <c r="F70" i="1" s="1"/>
  <c r="F72" i="1" s="1"/>
  <c r="G69" i="1"/>
  <c r="F51" i="1"/>
  <c r="G51" i="1"/>
  <c r="F41" i="1"/>
  <c r="G41" i="1"/>
  <c r="F32" i="1"/>
  <c r="G32" i="1"/>
  <c r="D21" i="1"/>
  <c r="E21" i="1"/>
  <c r="F21" i="1"/>
  <c r="G21" i="1"/>
  <c r="E85" i="1"/>
  <c r="D85" i="1"/>
  <c r="C85" i="1"/>
  <c r="E84" i="1"/>
  <c r="D84" i="1"/>
  <c r="C84" i="1"/>
  <c r="I84" i="1" s="1"/>
  <c r="E83" i="1"/>
  <c r="D83" i="1"/>
  <c r="C83" i="1"/>
  <c r="E82" i="1"/>
  <c r="D82" i="1"/>
  <c r="C82" i="1"/>
  <c r="I82" i="1" s="1"/>
  <c r="E78" i="1"/>
  <c r="D78" i="1"/>
  <c r="C78" i="1"/>
  <c r="E77" i="1"/>
  <c r="D77" i="1"/>
  <c r="C77" i="1"/>
  <c r="I77" i="1" s="1"/>
  <c r="E76" i="1"/>
  <c r="D76" i="1"/>
  <c r="C76" i="1"/>
  <c r="C69" i="1"/>
  <c r="E67" i="1"/>
  <c r="D67" i="1"/>
  <c r="C67" i="1"/>
  <c r="E66" i="1"/>
  <c r="D66" i="1"/>
  <c r="C66" i="1"/>
  <c r="E65" i="1"/>
  <c r="D65" i="1"/>
  <c r="C65" i="1"/>
  <c r="E64" i="1"/>
  <c r="D64" i="1"/>
  <c r="C64" i="1"/>
  <c r="I64" i="1" s="1"/>
  <c r="E51" i="1"/>
  <c r="D51" i="1"/>
  <c r="C51" i="1"/>
  <c r="E41" i="1"/>
  <c r="D41" i="1"/>
  <c r="C41" i="1"/>
  <c r="E32" i="1"/>
  <c r="D32" i="1"/>
  <c r="C32" i="1"/>
  <c r="C21" i="1"/>
  <c r="I65" i="1" l="1"/>
  <c r="I67" i="1"/>
  <c r="I76" i="1"/>
  <c r="I78" i="1"/>
  <c r="I83" i="1"/>
  <c r="I87" i="1" s="1"/>
  <c r="I85" i="1"/>
  <c r="I86" i="1" s="1"/>
  <c r="I66" i="1"/>
  <c r="D58" i="1"/>
  <c r="E58" i="1"/>
  <c r="G58" i="1"/>
  <c r="F58" i="1"/>
  <c r="C58" i="1"/>
  <c r="E79" i="1"/>
  <c r="E86" i="1"/>
  <c r="E87" i="1" s="1"/>
  <c r="G70" i="1"/>
  <c r="G72" i="1" s="1"/>
  <c r="D68" i="1"/>
  <c r="D70" i="1" s="1"/>
  <c r="D72" i="1" s="1"/>
  <c r="D86" i="1"/>
  <c r="D87" i="1" s="1"/>
  <c r="E68" i="1"/>
  <c r="E70" i="1" s="1"/>
  <c r="E72" i="1" s="1"/>
  <c r="D79" i="1"/>
  <c r="C68" i="1"/>
  <c r="C79" i="1"/>
  <c r="C86" i="1"/>
  <c r="C87" i="1" s="1"/>
  <c r="I58" i="1" l="1"/>
  <c r="I68" i="1"/>
  <c r="I70" i="1" s="1"/>
  <c r="I72" i="1" s="1"/>
  <c r="I79" i="1"/>
  <c r="F60" i="1"/>
  <c r="F61" i="1" s="1"/>
  <c r="I88" i="1"/>
  <c r="I80" i="1"/>
  <c r="C70" i="1"/>
  <c r="C72" i="1" s="1"/>
  <c r="C60" i="1" l="1"/>
  <c r="C61" i="1" s="1"/>
  <c r="C29" i="82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  <c r="H17" i="127"/>
  <c r="H24" i="127" s="1"/>
</calcChain>
</file>

<file path=xl/sharedStrings.xml><?xml version="1.0" encoding="utf-8"?>
<sst xmlns="http://schemas.openxmlformats.org/spreadsheetml/2006/main" count="605" uniqueCount="224">
  <si>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</si>
  <si>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</si>
  <si>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</si>
  <si>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</si>
  <si>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</si>
  <si>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</si>
  <si>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</si>
  <si>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</si>
  <si>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</si>
  <si>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</si>
  <si>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</si>
  <si>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</si>
  <si>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</si>
  <si>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</si>
  <si>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</si>
  <si>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</si>
  <si>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</si>
  <si>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</si>
  <si>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</si>
  <si>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</si>
  <si>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</si>
  <si>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</si>
  <si>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</si>
  <si>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</si>
  <si>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</si>
  <si>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</si>
  <si>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</si>
  <si>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</si>
  <si>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</si>
  <si>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</si>
  <si>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</si>
  <si>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</si>
  <si>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</si>
  <si>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</si>
  <si>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</si>
  <si>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</si>
  <si>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</si>
  <si>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</si>
  <si>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</si>
  <si>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</si>
  <si>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</si>
  <si>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</si>
  <si>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</si>
  <si>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</si>
  <si>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</si>
  <si>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</si>
  <si>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</si>
  <si>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</si>
  <si>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</si>
  <si>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</si>
  <si>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</si>
  <si>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</si>
  <si>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</si>
  <si>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</si>
  <si>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</si>
  <si>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</si>
  <si>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</si>
  <si>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</si>
  <si>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</si>
  <si>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</si>
  <si>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</si>
  <si>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</si>
  <si>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</si>
  <si>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</si>
  <si>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</si>
  <si>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</si>
  <si>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</si>
  <si>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</si>
  <si>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</si>
  <si>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</si>
  <si>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</si>
  <si>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</si>
  <si>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</si>
  <si>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</si>
  <si>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</si>
  <si>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</si>
  <si>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</si>
  <si>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</si>
  <si>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</si>
  <si>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</si>
  <si>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 xml:space="preserve">5.  RADIOLOGIE </t>
  </si>
  <si>
    <t>6. RADIOLOGIE  DENTARA</t>
  </si>
  <si>
    <t>INTOCMIT</t>
  </si>
  <si>
    <t>total 2021</t>
  </si>
  <si>
    <t xml:space="preserve">                  DIRECTOR EX DIR ECONOMICA</t>
  </si>
  <si>
    <t xml:space="preserve">                          EC DOINA STAN</t>
  </si>
  <si>
    <t>aprilie</t>
  </si>
  <si>
    <t>mai</t>
  </si>
  <si>
    <t>IMEX CELIA</t>
  </si>
  <si>
    <t>CA aprobat</t>
  </si>
  <si>
    <t>contractat</t>
  </si>
  <si>
    <t>necontractat</t>
  </si>
  <si>
    <t>CT+RMN</t>
  </si>
  <si>
    <t>ct+rmn+rad</t>
  </si>
  <si>
    <t xml:space="preserve">ianuarie   </t>
  </si>
  <si>
    <t xml:space="preserve">februarie   </t>
  </si>
  <si>
    <t xml:space="preserve">martie </t>
  </si>
  <si>
    <t>Profdiagnosis februarie</t>
  </si>
  <si>
    <t xml:space="preserve">, din care  </t>
  </si>
  <si>
    <t>monitorizare</t>
  </si>
  <si>
    <t>activ curenta</t>
  </si>
  <si>
    <t xml:space="preserve"> INVESTIGATII PARACLINICE MONITORIZARE</t>
  </si>
  <si>
    <t>activitate curenta</t>
  </si>
  <si>
    <t>PROFDIAFNOSIS</t>
  </si>
  <si>
    <t xml:space="preserve">total </t>
  </si>
  <si>
    <t>PROFDIAGNOSIS ( fara montorizare)</t>
  </si>
  <si>
    <t xml:space="preserve">        EC MIHAI GEANTA</t>
  </si>
  <si>
    <t xml:space="preserve">  </t>
  </si>
  <si>
    <t>LEI</t>
  </si>
  <si>
    <t>CONTRACTAT</t>
  </si>
  <si>
    <t>CA contractat pe tip de investigatii</t>
  </si>
  <si>
    <t xml:space="preserve"> ianuarie </t>
  </si>
  <si>
    <t xml:space="preserve"> februarie </t>
  </si>
  <si>
    <t xml:space="preserve"> martie </t>
  </si>
  <si>
    <t>laboratoare</t>
  </si>
  <si>
    <t>laborator - monitorizare</t>
  </si>
  <si>
    <t xml:space="preserve">CT si RMN </t>
  </si>
  <si>
    <t>radiologie dentara</t>
  </si>
  <si>
    <t xml:space="preserve">            CREDIT  ANGAJAMENT PARACLINIC  IANUARIE -   IUNIE   2021</t>
  </si>
  <si>
    <t>CREDIT ANGAJAMENT APROBAT IANUARIE -  IUNIE  2021 :</t>
  </si>
  <si>
    <t>iunie</t>
  </si>
  <si>
    <t>RAMAS DE CONTRACTAT PT LUNA IUNIE</t>
  </si>
  <si>
    <t>februarie</t>
  </si>
  <si>
    <t>Profdiagnosis</t>
  </si>
  <si>
    <t>Nr.   3748  din  29.04.2021</t>
  </si>
  <si>
    <t xml:space="preserve">  DIRECTOR EXECUTIV R.C</t>
  </si>
  <si>
    <t>LABORATOARE DE ANALIZE MEDICALE</t>
  </si>
  <si>
    <t>CREDIT ANGAJAMENT</t>
  </si>
  <si>
    <t>1. LABORATOARE ANALIZE MEDICALE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</si>
  <si>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</si>
  <si>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</si>
  <si>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</si>
  <si>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</si>
  <si>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</si>
  <si>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</si>
  <si>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</si>
  <si>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</si>
  <si>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</si>
  <si>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</si>
  <si>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</si>
  <si>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IMEX CELIA-MEDLINE</t>
  </si>
  <si>
    <t>TOTAL</t>
  </si>
  <si>
    <t>1.CRITERIUL DE EVALUARE A RESURSELOR 50% DIN SUMA :</t>
  </si>
  <si>
    <t>2. CRITERIUL DE CALITATE  50% DIN SUMA , DIN CARE :</t>
  </si>
  <si>
    <t>lei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</si>
  <si>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</si>
  <si>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</si>
  <si>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</si>
  <si>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</si>
  <si>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</si>
  <si>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</si>
  <si>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</si>
  <si>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</si>
  <si>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</si>
  <si>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total CA</t>
  </si>
  <si>
    <t>CA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</si>
  <si>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</si>
  <si>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</si>
  <si>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</si>
  <si>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</si>
  <si>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</si>
  <si>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</si>
  <si>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</si>
  <si>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</si>
  <si>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r>
      <t>REPARTIZARE  CREDIT ANGAJAMENT IUNIE  2021</t>
    </r>
    <r>
      <rPr>
        <b/>
        <sz val="11"/>
        <color rgb="FFFF0000"/>
        <rFont val="Times New Roman"/>
        <family val="1"/>
      </rPr>
      <t xml:space="preserve"> </t>
    </r>
  </si>
  <si>
    <t>CA  IUNIE</t>
  </si>
  <si>
    <t>REPARTIZARE  CREDIT ANGAJAMENT  IUNIE  2021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</si>
  <si>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</si>
  <si>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</si>
  <si>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</si>
  <si>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</si>
  <si>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</si>
  <si>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</si>
  <si>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</si>
  <si>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</si>
  <si>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</si>
  <si>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</si>
  <si>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</si>
  <si>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>REPARTIZARE CREDIT ANGAJAMENT  iunie  2021</t>
  </si>
  <si>
    <t>CA iunie 2021</t>
  </si>
  <si>
    <t>REPARTIZARE  CREDIT ANGAJAMENT   IUNIE   2021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</si>
  <si>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</si>
  <si>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</si>
  <si>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</si>
  <si>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</si>
  <si>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</si>
  <si>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</si>
  <si>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suplimentare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</si>
  <si>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</si>
  <si>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</si>
  <si>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</si>
  <si>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</si>
  <si>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</si>
  <si>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</si>
  <si>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</si>
  <si>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>REPARTIZARE CREDIT ANGAJAMENT  IUNIE   2021</t>
  </si>
  <si>
    <t>CA IUNIE</t>
  </si>
  <si>
    <t>REPARTIZARE  CREDIT ANGAJAMENT  IUNIE   2021</t>
  </si>
  <si>
    <t>REPARTIZARE CREDIT ANGAJAMENT  APRILEI, MAI  2021</t>
  </si>
  <si>
    <t xml:space="preserve">       SPITAL   SLOBOZIA - CT  si  RMN </t>
  </si>
  <si>
    <t xml:space="preserve">CREDIT  ANGAJAMENT </t>
  </si>
  <si>
    <t xml:space="preserve">CA IUNIE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</si>
  <si>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</si>
  <si>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</si>
  <si>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</si>
  <si>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</si>
  <si>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</si>
  <si>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</si>
  <si>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</si>
  <si>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>REPARTIZARE CREDIT ANGAJAMENT   IUNIE  2021</t>
  </si>
  <si>
    <t>REPARTIZARE  CREDIT ANAGAJAMENT  IUNIE   2021</t>
  </si>
  <si>
    <t xml:space="preserve">total CA IUNIE </t>
  </si>
  <si>
    <t xml:space="preserve">RADIOLOGIE DENTARA </t>
  </si>
  <si>
    <t>7. RADIOLOGIE DENTARA</t>
  </si>
  <si>
    <t xml:space="preserve">DAISY CLINIC </t>
  </si>
  <si>
    <t>REPARTIZARE CREDIT ANGAJAMENT   IUNIE 2021</t>
  </si>
  <si>
    <t>CA  IUNIE.</t>
  </si>
  <si>
    <t>martie</t>
  </si>
  <si>
    <t xml:space="preserve">Servicii  monitorizare </t>
  </si>
  <si>
    <t>( ianuarie-martie la nivel servicii si aprilie cu depasire 10% din mai )</t>
  </si>
  <si>
    <t>total activitate curenta</t>
  </si>
  <si>
    <t>total para ( activ curenta +monit)</t>
  </si>
  <si>
    <t>29.04.2021</t>
  </si>
  <si>
    <t xml:space="preserve">   CONTRACT  PARACLINIC  - ACTUALIZARE SERVICII LUNA APRILIE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</si>
</sst>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6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3"/>
      <name val="Arial Narrow"/>
      <family val="2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sz val="1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2"/>
      <name val="Arial Narrow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7" fillId="0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7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7" fillId="0" borderId="2" xfId="0" applyFont="1" applyBorder="1"/>
    <xf numFmtId="0" fontId="7" fillId="0" borderId="11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4" fontId="9" fillId="0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4" fontId="7" fillId="0" borderId="0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7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2" fillId="0" borderId="2" xfId="0" applyFont="1" applyBorder="1"/>
    <xf numFmtId="0" fontId="12" fillId="0" borderId="11" xfId="0" applyFont="1" applyBorder="1"/>
    <xf numFmtId="0" fontId="12" fillId="0" borderId="0" xfId="0" applyFont="1" applyBorder="1"/>
    <xf numFmtId="4" fontId="7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1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7" fillId="0" borderId="12" xfId="0" applyNumberFormat="1" applyFont="1" applyFill="1" applyBorder="1"/>
    <xf numFmtId="0" fontId="2" fillId="0" borderId="0" xfId="0" applyFont="1" applyFill="1"/>
    <xf numFmtId="0" fontId="3" fillId="0" borderId="11" xfId="0" applyFont="1" applyFill="1" applyBorder="1"/>
    <xf numFmtId="0" fontId="7" fillId="0" borderId="12" xfId="0" applyFont="1" applyFill="1" applyBorder="1" applyAlignment="1">
      <alignment horizontal="center"/>
    </xf>
    <xf numFmtId="4" fontId="14" fillId="0" borderId="13" xfId="0" applyNumberFormat="1" applyFont="1" applyBorder="1"/>
    <xf numFmtId="0" fontId="7" fillId="0" borderId="3" xfId="0" applyFont="1" applyBorder="1" applyAlignment="1">
      <alignment horizontal="center"/>
    </xf>
    <xf numFmtId="0" fontId="11" fillId="0" borderId="0" xfId="0" applyFont="1" applyFill="1" applyBorder="1"/>
    <xf numFmtId="0" fontId="14" fillId="0" borderId="0" xfId="0" applyFont="1"/>
    <xf numFmtId="0" fontId="18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 vertical="justify"/>
    </xf>
    <xf numFmtId="0" fontId="14" fillId="0" borderId="15" xfId="0" applyFont="1" applyBorder="1" applyAlignment="1">
      <alignment horizontal="center" vertical="justify"/>
    </xf>
    <xf numFmtId="0" fontId="11" fillId="0" borderId="31" xfId="0" applyFont="1" applyFill="1" applyBorder="1"/>
    <xf numFmtId="0" fontId="11" fillId="0" borderId="32" xfId="0" applyFont="1" applyFill="1" applyBorder="1"/>
    <xf numFmtId="0" fontId="11" fillId="0" borderId="33" xfId="0" applyFont="1" applyFill="1" applyBorder="1"/>
    <xf numFmtId="0" fontId="14" fillId="0" borderId="27" xfId="0" applyFont="1" applyBorder="1" applyAlignment="1">
      <alignment horizontal="center"/>
    </xf>
    <xf numFmtId="4" fontId="18" fillId="0" borderId="34" xfId="0" applyNumberFormat="1" applyFont="1" applyBorder="1"/>
    <xf numFmtId="0" fontId="14" fillId="0" borderId="35" xfId="0" applyFont="1" applyBorder="1"/>
    <xf numFmtId="0" fontId="14" fillId="0" borderId="36" xfId="0" applyFont="1" applyBorder="1"/>
    <xf numFmtId="0" fontId="15" fillId="0" borderId="31" xfId="0" applyFont="1" applyBorder="1"/>
    <xf numFmtId="0" fontId="11" fillId="0" borderId="35" xfId="0" applyFont="1" applyFill="1" applyBorder="1"/>
    <xf numFmtId="0" fontId="11" fillId="0" borderId="16" xfId="0" applyFont="1" applyFill="1" applyBorder="1"/>
    <xf numFmtId="4" fontId="14" fillId="0" borderId="14" xfId="0" applyNumberFormat="1" applyFont="1" applyBorder="1" applyAlignment="1">
      <alignment horizontal="center"/>
    </xf>
    <xf numFmtId="4" fontId="18" fillId="0" borderId="10" xfId="0" applyNumberFormat="1" applyFont="1" applyBorder="1"/>
    <xf numFmtId="4" fontId="18" fillId="0" borderId="37" xfId="0" applyNumberFormat="1" applyFont="1" applyBorder="1"/>
    <xf numFmtId="0" fontId="14" fillId="0" borderId="30" xfId="0" applyFont="1" applyBorder="1"/>
    <xf numFmtId="4" fontId="15" fillId="0" borderId="37" xfId="0" applyNumberFormat="1" applyFont="1" applyBorder="1"/>
    <xf numFmtId="0" fontId="14" fillId="0" borderId="31" xfId="0" applyFont="1" applyBorder="1"/>
    <xf numFmtId="0" fontId="14" fillId="0" borderId="0" xfId="0" applyFont="1" applyBorder="1"/>
    <xf numFmtId="0" fontId="15" fillId="0" borderId="35" xfId="0" applyFont="1" applyBorder="1"/>
    <xf numFmtId="0" fontId="11" fillId="0" borderId="36" xfId="0" applyFont="1" applyFill="1" applyBorder="1"/>
    <xf numFmtId="0" fontId="14" fillId="0" borderId="24" xfId="0" applyFont="1" applyBorder="1" applyAlignment="1">
      <alignment horizontal="center"/>
    </xf>
    <xf numFmtId="4" fontId="18" fillId="0" borderId="18" xfId="0" applyNumberFormat="1" applyFont="1" applyBorder="1"/>
    <xf numFmtId="4" fontId="18" fillId="0" borderId="35" xfId="0" applyNumberFormat="1" applyFont="1" applyBorder="1"/>
    <xf numFmtId="4" fontId="15" fillId="0" borderId="35" xfId="0" applyNumberFormat="1" applyFont="1" applyBorder="1"/>
    <xf numFmtId="0" fontId="11" fillId="0" borderId="38" xfId="0" applyFont="1" applyFill="1" applyBorder="1"/>
    <xf numFmtId="0" fontId="14" fillId="0" borderId="13" xfId="0" applyFont="1" applyBorder="1" applyAlignment="1">
      <alignment horizontal="center"/>
    </xf>
    <xf numFmtId="4" fontId="18" fillId="0" borderId="13" xfId="0" applyNumberFormat="1" applyFont="1" applyBorder="1"/>
    <xf numFmtId="0" fontId="14" fillId="0" borderId="13" xfId="0" applyFont="1" applyBorder="1"/>
    <xf numFmtId="0" fontId="11" fillId="0" borderId="39" xfId="0" applyFont="1" applyFill="1" applyBorder="1"/>
    <xf numFmtId="0" fontId="14" fillId="0" borderId="37" xfId="0" applyFont="1" applyBorder="1"/>
    <xf numFmtId="0" fontId="14" fillId="0" borderId="29" xfId="0" applyFont="1" applyBorder="1"/>
    <xf numFmtId="0" fontId="11" fillId="0" borderId="30" xfId="0" applyFont="1" applyFill="1" applyBorder="1"/>
    <xf numFmtId="4" fontId="14" fillId="0" borderId="28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right"/>
    </xf>
    <xf numFmtId="4" fontId="18" fillId="0" borderId="0" xfId="0" applyNumberFormat="1" applyFont="1" applyBorder="1"/>
    <xf numFmtId="4" fontId="15" fillId="0" borderId="0" xfId="0" applyNumberFormat="1" applyFont="1" applyBorder="1"/>
    <xf numFmtId="0" fontId="18" fillId="0" borderId="0" xfId="0" applyFont="1" applyBorder="1"/>
    <xf numFmtId="0" fontId="19" fillId="0" borderId="0" xfId="0" applyFont="1"/>
    <xf numFmtId="0" fontId="16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5" fillId="0" borderId="13" xfId="0" applyFont="1" applyBorder="1" applyAlignment="1">
      <alignment horizontal="center" vertical="justify"/>
    </xf>
    <xf numFmtId="0" fontId="11" fillId="0" borderId="13" xfId="1" applyFont="1" applyFill="1" applyBorder="1" applyAlignment="1">
      <alignment horizontal="center"/>
    </xf>
    <xf numFmtId="0" fontId="11" fillId="0" borderId="13" xfId="1" applyFont="1" applyFill="1" applyBorder="1" applyAlignment="1">
      <alignment horizontal="left"/>
    </xf>
    <xf numFmtId="4" fontId="18" fillId="0" borderId="27" xfId="0" applyNumberFormat="1" applyFont="1" applyBorder="1"/>
    <xf numFmtId="0" fontId="14" fillId="0" borderId="27" xfId="0" applyFont="1" applyBorder="1"/>
    <xf numFmtId="0" fontId="15" fillId="0" borderId="40" xfId="0" applyFont="1" applyBorder="1"/>
    <xf numFmtId="0" fontId="15" fillId="0" borderId="41" xfId="0" applyFont="1" applyBorder="1"/>
    <xf numFmtId="4" fontId="15" fillId="0" borderId="28" xfId="0" applyNumberFormat="1" applyFont="1" applyBorder="1" applyAlignment="1">
      <alignment horizontal="right"/>
    </xf>
    <xf numFmtId="4" fontId="18" fillId="0" borderId="28" xfId="0" applyNumberFormat="1" applyFont="1" applyBorder="1"/>
    <xf numFmtId="0" fontId="14" fillId="0" borderId="28" xfId="0" applyFont="1" applyBorder="1"/>
    <xf numFmtId="4" fontId="15" fillId="0" borderId="42" xfId="0" applyNumberFormat="1" applyFont="1" applyBorder="1"/>
    <xf numFmtId="4" fontId="14" fillId="0" borderId="13" xfId="0" applyNumberFormat="1" applyFont="1" applyFill="1" applyBorder="1"/>
    <xf numFmtId="0" fontId="3" fillId="0" borderId="43" xfId="0" applyFont="1" applyFill="1" applyBorder="1"/>
    <xf numFmtId="0" fontId="7" fillId="0" borderId="0" xfId="0" applyFont="1" applyFill="1" applyBorder="1" applyAlignment="1">
      <alignment horizontal="center"/>
    </xf>
    <xf numFmtId="4" fontId="3" fillId="0" borderId="19" xfId="0" applyNumberFormat="1" applyFont="1" applyFill="1" applyBorder="1"/>
    <xf numFmtId="4" fontId="3" fillId="0" borderId="12" xfId="0" applyNumberFormat="1" applyFont="1" applyFill="1" applyBorder="1"/>
    <xf numFmtId="4" fontId="14" fillId="0" borderId="0" xfId="0" applyNumberFormat="1" applyFont="1"/>
    <xf numFmtId="0" fontId="13" fillId="0" borderId="0" xfId="0" applyFont="1"/>
    <xf numFmtId="0" fontId="22" fillId="0" borderId="0" xfId="0" applyFont="1"/>
    <xf numFmtId="0" fontId="7" fillId="0" borderId="2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0" fontId="7" fillId="0" borderId="1" xfId="0" applyFont="1" applyFill="1" applyBorder="1"/>
    <xf numFmtId="4" fontId="3" fillId="0" borderId="0" xfId="0" applyNumberFormat="1" applyFont="1" applyFill="1"/>
    <xf numFmtId="4" fontId="21" fillId="0" borderId="0" xfId="0" applyNumberFormat="1" applyFont="1" applyFill="1"/>
    <xf numFmtId="0" fontId="12" fillId="0" borderId="45" xfId="0" applyFont="1" applyBorder="1"/>
    <xf numFmtId="0" fontId="12" fillId="0" borderId="46" xfId="0" applyFont="1" applyBorder="1"/>
    <xf numFmtId="4" fontId="7" fillId="0" borderId="44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7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1" fillId="0" borderId="14" xfId="0" applyFont="1" applyFill="1" applyBorder="1"/>
    <xf numFmtId="0" fontId="1" fillId="0" borderId="6" xfId="0" applyFont="1" applyFill="1" applyBorder="1"/>
    <xf numFmtId="4" fontId="7" fillId="0" borderId="6" xfId="0" applyNumberFormat="1" applyFont="1" applyFill="1" applyBorder="1"/>
    <xf numFmtId="0" fontId="1" fillId="0" borderId="2" xfId="0" applyFont="1" applyFill="1" applyBorder="1"/>
    <xf numFmtId="4" fontId="7" fillId="0" borderId="23" xfId="0" applyNumberFormat="1" applyFont="1" applyFill="1" applyBorder="1"/>
    <xf numFmtId="0" fontId="1" fillId="0" borderId="12" xfId="0" applyFont="1" applyFill="1" applyBorder="1"/>
    <xf numFmtId="0" fontId="11" fillId="0" borderId="6" xfId="0" applyFont="1" applyFill="1" applyBorder="1"/>
    <xf numFmtId="4" fontId="7" fillId="0" borderId="3" xfId="0" applyNumberFormat="1" applyFont="1" applyFill="1" applyBorder="1"/>
    <xf numFmtId="0" fontId="7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7" fillId="0" borderId="5" xfId="0" applyNumberFormat="1" applyFont="1" applyFill="1" applyBorder="1"/>
    <xf numFmtId="4" fontId="7" fillId="0" borderId="8" xfId="0" applyNumberFormat="1" applyFont="1" applyFill="1" applyBorder="1"/>
    <xf numFmtId="0" fontId="17" fillId="3" borderId="0" xfId="0" applyFont="1" applyFill="1" applyAlignment="1">
      <alignment vertical="center"/>
    </xf>
    <xf numFmtId="0" fontId="2" fillId="3" borderId="0" xfId="0" applyFont="1" applyFill="1"/>
    <xf numFmtId="4" fontId="3" fillId="0" borderId="35" xfId="0" applyNumberFormat="1" applyFont="1" applyFill="1" applyBorder="1"/>
    <xf numFmtId="4" fontId="7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3" xfId="0" applyNumberFormat="1" applyFont="1" applyFill="1" applyBorder="1"/>
    <xf numFmtId="4" fontId="20" fillId="0" borderId="6" xfId="0" applyNumberFormat="1" applyFont="1" applyBorder="1"/>
    <xf numFmtId="4" fontId="20" fillId="0" borderId="14" xfId="0" applyNumberFormat="1" applyFont="1" applyBorder="1"/>
    <xf numFmtId="4" fontId="12" fillId="0" borderId="2" xfId="0" applyNumberFormat="1" applyFont="1" applyBorder="1"/>
    <xf numFmtId="4" fontId="12" fillId="0" borderId="3" xfId="0" applyNumberFormat="1" applyFont="1" applyBorder="1"/>
    <xf numFmtId="4" fontId="3" fillId="0" borderId="6" xfId="1" applyNumberFormat="1" applyFont="1" applyBorder="1"/>
    <xf numFmtId="0" fontId="7" fillId="0" borderId="0" xfId="0" applyFont="1"/>
    <xf numFmtId="4" fontId="7" fillId="0" borderId="0" xfId="0" applyNumberFormat="1" applyFont="1"/>
    <xf numFmtId="0" fontId="1" fillId="0" borderId="1" xfId="0" applyFont="1" applyFill="1" applyBorder="1"/>
    <xf numFmtId="4" fontId="3" fillId="0" borderId="47" xfId="0" applyNumberFormat="1" applyFont="1" applyFill="1" applyBorder="1"/>
    <xf numFmtId="0" fontId="7" fillId="0" borderId="1" xfId="0" applyFont="1" applyBorder="1"/>
    <xf numFmtId="0" fontId="23" fillId="0" borderId="0" xfId="0" applyFont="1"/>
    <xf numFmtId="0" fontId="1" fillId="0" borderId="14" xfId="0" applyFont="1" applyFill="1" applyBorder="1"/>
    <xf numFmtId="0" fontId="7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Fill="1"/>
    <xf numFmtId="0" fontId="24" fillId="0" borderId="0" xfId="0" applyFont="1"/>
    <xf numFmtId="0" fontId="18" fillId="0" borderId="0" xfId="0" applyFont="1" applyFill="1"/>
    <xf numFmtId="0" fontId="1" fillId="0" borderId="0" xfId="0" applyFont="1" applyFill="1"/>
    <xf numFmtId="4" fontId="16" fillId="0" borderId="0" xfId="0" applyNumberFormat="1" applyFont="1" applyFill="1" applyBorder="1"/>
    <xf numFmtId="0" fontId="27" fillId="0" borderId="0" xfId="0" applyFont="1"/>
    <xf numFmtId="0" fontId="17" fillId="0" borderId="0" xfId="0" applyFont="1" applyFill="1" applyAlignment="1">
      <alignment vertical="center"/>
    </xf>
    <xf numFmtId="0" fontId="24" fillId="0" borderId="0" xfId="0" applyFont="1" applyFill="1"/>
    <xf numFmtId="0" fontId="27" fillId="0" borderId="0" xfId="0" applyFont="1" applyFill="1"/>
    <xf numFmtId="0" fontId="5" fillId="0" borderId="0" xfId="0" applyFont="1" applyFill="1"/>
    <xf numFmtId="0" fontId="0" fillId="0" borderId="0" xfId="0" applyFill="1"/>
    <xf numFmtId="0" fontId="28" fillId="0" borderId="0" xfId="0" applyFont="1"/>
    <xf numFmtId="0" fontId="29" fillId="0" borderId="0" xfId="0" applyFont="1"/>
    <xf numFmtId="0" fontId="15" fillId="0" borderId="0" xfId="0" applyFont="1"/>
    <xf numFmtId="0" fontId="15" fillId="0" borderId="0" xfId="0" applyFont="1" applyBorder="1"/>
    <xf numFmtId="0" fontId="26" fillId="0" borderId="0" xfId="0" applyFont="1" applyFill="1"/>
    <xf numFmtId="4" fontId="30" fillId="0" borderId="0" xfId="0" applyNumberFormat="1" applyFont="1"/>
    <xf numFmtId="0" fontId="26" fillId="0" borderId="0" xfId="0" applyFont="1"/>
    <xf numFmtId="0" fontId="0" fillId="0" borderId="0" xfId="0" applyBorder="1"/>
    <xf numFmtId="0" fontId="15" fillId="0" borderId="13" xfId="0" applyFont="1" applyBorder="1"/>
    <xf numFmtId="4" fontId="18" fillId="0" borderId="13" xfId="0" applyNumberFormat="1" applyFont="1" applyBorder="1" applyAlignment="1">
      <alignment horizontal="center"/>
    </xf>
    <xf numFmtId="4" fontId="16" fillId="0" borderId="13" xfId="0" applyNumberFormat="1" applyFont="1" applyBorder="1"/>
    <xf numFmtId="4" fontId="16" fillId="0" borderId="0" xfId="0" applyNumberFormat="1" applyFont="1" applyBorder="1"/>
    <xf numFmtId="4" fontId="19" fillId="0" borderId="0" xfId="0" applyNumberFormat="1" applyFont="1"/>
    <xf numFmtId="4" fontId="31" fillId="0" borderId="0" xfId="0" applyNumberFormat="1" applyFont="1"/>
    <xf numFmtId="4" fontId="19" fillId="0" borderId="0" xfId="0" applyNumberFormat="1" applyFont="1" applyBorder="1"/>
    <xf numFmtId="4" fontId="18" fillId="0" borderId="0" xfId="0" applyNumberFormat="1" applyFont="1" applyBorder="1" applyAlignment="1">
      <alignment horizontal="center"/>
    </xf>
    <xf numFmtId="4" fontId="22" fillId="0" borderId="0" xfId="0" applyNumberFormat="1" applyFont="1"/>
    <xf numFmtId="4" fontId="0" fillId="0" borderId="0" xfId="0" applyNumberFormat="1"/>
    <xf numFmtId="4" fontId="13" fillId="0" borderId="0" xfId="0" applyNumberFormat="1" applyFont="1" applyBorder="1"/>
    <xf numFmtId="4" fontId="19" fillId="0" borderId="13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4" fillId="0" borderId="6" xfId="0" applyFont="1" applyBorder="1"/>
    <xf numFmtId="4" fontId="16" fillId="0" borderId="6" xfId="0" applyNumberFormat="1" applyFont="1" applyBorder="1"/>
    <xf numFmtId="0" fontId="15" fillId="0" borderId="2" xfId="0" applyFont="1" applyBorder="1"/>
    <xf numFmtId="4" fontId="18" fillId="0" borderId="3" xfId="0" applyNumberFormat="1" applyFont="1" applyBorder="1" applyAlignment="1">
      <alignment horizontal="center"/>
    </xf>
    <xf numFmtId="0" fontId="14" fillId="0" borderId="14" xfId="0" applyFont="1" applyBorder="1"/>
    <xf numFmtId="4" fontId="16" fillId="0" borderId="14" xfId="0" applyNumberFormat="1" applyFont="1" applyBorder="1"/>
    <xf numFmtId="0" fontId="14" fillId="0" borderId="2" xfId="0" applyFont="1" applyFill="1" applyBorder="1"/>
    <xf numFmtId="4" fontId="16" fillId="0" borderId="3" xfId="0" applyNumberFormat="1" applyFont="1" applyBorder="1"/>
    <xf numFmtId="0" fontId="0" fillId="0" borderId="0" xfId="0" applyFont="1"/>
    <xf numFmtId="0" fontId="32" fillId="0" borderId="0" xfId="0" applyFont="1"/>
    <xf numFmtId="4" fontId="34" fillId="0" borderId="0" xfId="0" applyNumberFormat="1" applyFont="1" applyBorder="1"/>
    <xf numFmtId="0" fontId="35" fillId="0" borderId="0" xfId="0" applyFont="1"/>
    <xf numFmtId="0" fontId="36" fillId="0" borderId="0" xfId="0" applyFont="1"/>
    <xf numFmtId="4" fontId="37" fillId="0" borderId="0" xfId="1" applyNumberFormat="1" applyFont="1" applyFill="1" applyBorder="1"/>
    <xf numFmtId="0" fontId="1" fillId="0" borderId="0" xfId="1" applyFont="1" applyFill="1"/>
    <xf numFmtId="0" fontId="11" fillId="0" borderId="0" xfId="1" applyFont="1" applyFill="1"/>
    <xf numFmtId="0" fontId="19" fillId="0" borderId="0" xfId="0" applyFont="1" applyFill="1"/>
    <xf numFmtId="4" fontId="34" fillId="0" borderId="0" xfId="0" applyNumberFormat="1" applyFont="1" applyFill="1" applyBorder="1"/>
    <xf numFmtId="4" fontId="38" fillId="0" borderId="0" xfId="0" applyNumberFormat="1" applyFont="1" applyFill="1" applyBorder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1" fillId="0" borderId="24" xfId="1" applyFont="1" applyFill="1" applyBorder="1" applyAlignment="1">
      <alignment horizontal="center" vertical="justify"/>
    </xf>
    <xf numFmtId="0" fontId="11" fillId="0" borderId="18" xfId="1" applyFont="1" applyFill="1" applyBorder="1" applyAlignment="1">
      <alignment horizontal="center" vertical="justify"/>
    </xf>
    <xf numFmtId="0" fontId="4" fillId="0" borderId="31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1" fillId="0" borderId="48" xfId="1" applyFont="1" applyFill="1" applyBorder="1" applyAlignment="1">
      <alignment horizontal="center"/>
    </xf>
    <xf numFmtId="0" fontId="11" fillId="0" borderId="25" xfId="1" applyFont="1" applyFill="1" applyBorder="1"/>
    <xf numFmtId="0" fontId="11" fillId="0" borderId="6" xfId="1" applyFont="1" applyFill="1" applyBorder="1"/>
    <xf numFmtId="4" fontId="11" fillId="0" borderId="6" xfId="1" applyNumberFormat="1" applyFont="1" applyFill="1" applyBorder="1"/>
    <xf numFmtId="4" fontId="1" fillId="0" borderId="6" xfId="1" applyNumberFormat="1" applyFont="1" applyFill="1" applyBorder="1"/>
    <xf numFmtId="0" fontId="11" fillId="0" borderId="50" xfId="1" applyFont="1" applyFill="1" applyBorder="1"/>
    <xf numFmtId="0" fontId="11" fillId="0" borderId="13" xfId="1" applyFont="1" applyFill="1" applyBorder="1"/>
    <xf numFmtId="4" fontId="11" fillId="0" borderId="13" xfId="1" applyNumberFormat="1" applyFont="1" applyFill="1" applyBorder="1"/>
    <xf numFmtId="4" fontId="1" fillId="0" borderId="13" xfId="1" applyNumberFormat="1" applyFont="1" applyFill="1" applyBorder="1"/>
    <xf numFmtId="0" fontId="11" fillId="0" borderId="8" xfId="1" applyFont="1" applyFill="1" applyBorder="1"/>
    <xf numFmtId="0" fontId="11" fillId="0" borderId="39" xfId="1" applyFont="1" applyFill="1" applyBorder="1"/>
    <xf numFmtId="0" fontId="11" fillId="0" borderId="14" xfId="1" applyFont="1" applyFill="1" applyBorder="1"/>
    <xf numFmtId="4" fontId="11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5" fillId="0" borderId="3" xfId="0" applyNumberFormat="1" applyFont="1" applyFill="1" applyBorder="1"/>
    <xf numFmtId="0" fontId="1" fillId="0" borderId="0" xfId="1" applyFont="1" applyFill="1" applyBorder="1"/>
    <xf numFmtId="4" fontId="15" fillId="0" borderId="0" xfId="0" applyNumberFormat="1" applyFont="1" applyFill="1" applyBorder="1"/>
    <xf numFmtId="0" fontId="14" fillId="0" borderId="0" xfId="0" applyFont="1" applyFill="1"/>
    <xf numFmtId="4" fontId="14" fillId="0" borderId="0" xfId="0" applyNumberFormat="1" applyFont="1" applyFill="1" applyBorder="1"/>
    <xf numFmtId="4" fontId="33" fillId="0" borderId="0" xfId="0" applyNumberFormat="1" applyFont="1" applyFill="1"/>
    <xf numFmtId="4" fontId="33" fillId="0" borderId="0" xfId="0" applyNumberFormat="1" applyFont="1" applyFill="1" applyBorder="1"/>
    <xf numFmtId="4" fontId="33" fillId="0" borderId="0" xfId="0" applyNumberFormat="1" applyFont="1" applyFill="1" applyBorder="1" applyAlignment="1">
      <alignment horizontal="center"/>
    </xf>
    <xf numFmtId="0" fontId="15" fillId="0" borderId="51" xfId="0" applyFont="1" applyBorder="1" applyAlignment="1">
      <alignment wrapText="1"/>
    </xf>
    <xf numFmtId="0" fontId="18" fillId="0" borderId="27" xfId="0" applyFont="1" applyBorder="1" applyAlignment="1">
      <alignment horizontal="center" wrapText="1"/>
    </xf>
    <xf numFmtId="0" fontId="18" fillId="0" borderId="27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39" fillId="0" borderId="0" xfId="0" applyFont="1" applyBorder="1"/>
    <xf numFmtId="0" fontId="16" fillId="0" borderId="7" xfId="1" applyFont="1" applyFill="1" applyBorder="1"/>
    <xf numFmtId="4" fontId="33" fillId="0" borderId="13" xfId="0" applyNumberFormat="1" applyFont="1" applyBorder="1"/>
    <xf numFmtId="4" fontId="33" fillId="0" borderId="41" xfId="0" applyNumberFormat="1" applyFont="1" applyBorder="1"/>
    <xf numFmtId="4" fontId="39" fillId="0" borderId="0" xfId="0" applyNumberFormat="1" applyFont="1" applyBorder="1"/>
    <xf numFmtId="0" fontId="18" fillId="0" borderId="52" xfId="0" applyFont="1" applyBorder="1"/>
    <xf numFmtId="4" fontId="15" fillId="0" borderId="28" xfId="0" applyNumberFormat="1" applyFont="1" applyBorder="1"/>
    <xf numFmtId="0" fontId="15" fillId="0" borderId="42" xfId="0" applyFont="1" applyBorder="1"/>
    <xf numFmtId="0" fontId="19" fillId="0" borderId="0" xfId="0" applyFont="1" applyBorder="1"/>
    <xf numFmtId="4" fontId="14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8" fillId="0" borderId="3" xfId="0" applyFont="1" applyBorder="1" applyAlignment="1">
      <alignment horizontal="center" vertical="justify" wrapText="1"/>
    </xf>
    <xf numFmtId="0" fontId="18" fillId="0" borderId="3" xfId="0" applyFont="1" applyBorder="1" applyAlignment="1">
      <alignment horizontal="center" vertical="justify"/>
    </xf>
    <xf numFmtId="0" fontId="18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1" fillId="0" borderId="5" xfId="1" applyFont="1" applyFill="1" applyBorder="1"/>
    <xf numFmtId="4" fontId="14" fillId="0" borderId="6" xfId="0" applyNumberFormat="1" applyFont="1" applyBorder="1"/>
    <xf numFmtId="4" fontId="14" fillId="0" borderId="5" xfId="0" applyNumberFormat="1" applyFont="1" applyBorder="1"/>
    <xf numFmtId="4" fontId="15" fillId="0" borderId="6" xfId="0" applyNumberFormat="1" applyFont="1" applyBorder="1"/>
    <xf numFmtId="0" fontId="11" fillId="0" borderId="10" xfId="1" applyFont="1" applyFill="1" applyBorder="1"/>
    <xf numFmtId="0" fontId="1" fillId="0" borderId="11" xfId="1" applyFont="1" applyFill="1" applyBorder="1"/>
    <xf numFmtId="4" fontId="14" fillId="0" borderId="2" xfId="0" applyNumberFormat="1" applyFont="1" applyBorder="1"/>
    <xf numFmtId="4" fontId="15" fillId="0" borderId="2" xfId="0" applyNumberFormat="1" applyFont="1" applyBorder="1"/>
    <xf numFmtId="0" fontId="30" fillId="0" borderId="0" xfId="1" applyFont="1" applyFill="1" applyBorder="1"/>
    <xf numFmtId="0" fontId="40" fillId="0" borderId="0" xfId="0" applyFont="1" applyAlignment="1">
      <alignment horizontal="center"/>
    </xf>
    <xf numFmtId="0" fontId="11" fillId="0" borderId="0" xfId="1" applyFont="1" applyFill="1" applyBorder="1"/>
    <xf numFmtId="4" fontId="0" fillId="0" borderId="0" xfId="0" applyNumberFormat="1" applyAlignment="1">
      <alignment horizontal="center"/>
    </xf>
    <xf numFmtId="0" fontId="14" fillId="0" borderId="0" xfId="0" applyFont="1" applyFill="1" applyBorder="1"/>
    <xf numFmtId="0" fontId="0" fillId="0" borderId="0" xfId="0" applyFill="1" applyBorder="1"/>
    <xf numFmtId="0" fontId="11" fillId="0" borderId="4" xfId="1" applyFont="1" applyFill="1" applyBorder="1"/>
    <xf numFmtId="4" fontId="0" fillId="0" borderId="0" xfId="0" applyNumberFormat="1" applyFill="1" applyBorder="1"/>
    <xf numFmtId="0" fontId="11" fillId="0" borderId="7" xfId="1" applyFont="1" applyFill="1" applyBorder="1"/>
    <xf numFmtId="0" fontId="11" fillId="0" borderId="9" xfId="1" applyFont="1" applyFill="1" applyBorder="1"/>
    <xf numFmtId="0" fontId="1" fillId="0" borderId="2" xfId="1" applyFont="1" applyFill="1" applyBorder="1"/>
    <xf numFmtId="4" fontId="15" fillId="0" borderId="12" xfId="0" applyNumberFormat="1" applyFont="1" applyBorder="1"/>
    <xf numFmtId="0" fontId="11" fillId="3" borderId="0" xfId="0" applyFont="1" applyFill="1"/>
    <xf numFmtId="0" fontId="18" fillId="0" borderId="0" xfId="0" applyFont="1" applyBorder="1" applyAlignment="1">
      <alignment horizontal="center" vertical="justify"/>
    </xf>
    <xf numFmtId="0" fontId="18" fillId="0" borderId="13" xfId="0" applyFont="1" applyBorder="1" applyAlignment="1">
      <alignment horizontal="center" vertical="justify"/>
    </xf>
    <xf numFmtId="0" fontId="18" fillId="0" borderId="12" xfId="0" applyFont="1" applyBorder="1" applyAlignment="1">
      <alignment horizontal="center" vertical="justify"/>
    </xf>
    <xf numFmtId="0" fontId="10" fillId="0" borderId="0" xfId="0" applyFont="1"/>
    <xf numFmtId="0" fontId="1" fillId="0" borderId="0" xfId="0" applyFont="1" applyBorder="1"/>
    <xf numFmtId="4" fontId="30" fillId="5" borderId="0" xfId="0" applyNumberFormat="1" applyFont="1" applyFill="1" applyBorder="1"/>
    <xf numFmtId="4" fontId="1" fillId="0" borderId="0" xfId="1" applyNumberFormat="1" applyFont="1" applyBorder="1"/>
    <xf numFmtId="0" fontId="15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1" fillId="0" borderId="0" xfId="1" applyFont="1" applyBorder="1"/>
    <xf numFmtId="0" fontId="1" fillId="0" borderId="18" xfId="1" applyFont="1" applyFill="1" applyBorder="1" applyAlignment="1">
      <alignment horizontal="center"/>
    </xf>
    <xf numFmtId="0" fontId="11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1" fillId="0" borderId="0" xfId="1" applyFont="1" applyBorder="1" applyAlignment="1">
      <alignment horizontal="center" vertical="justify"/>
    </xf>
    <xf numFmtId="0" fontId="11" fillId="0" borderId="24" xfId="1" applyFont="1" applyFill="1" applyBorder="1" applyAlignment="1">
      <alignment horizontal="center"/>
    </xf>
    <xf numFmtId="0" fontId="1" fillId="0" borderId="54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49" fontId="11" fillId="0" borderId="0" xfId="0" applyNumberFormat="1" applyFont="1" applyBorder="1" applyAlignment="1">
      <alignment vertical="justify"/>
    </xf>
    <xf numFmtId="4" fontId="11" fillId="0" borderId="0" xfId="1" applyNumberFormat="1" applyFont="1" applyFill="1" applyBorder="1"/>
    <xf numFmtId="0" fontId="1" fillId="0" borderId="29" xfId="1" applyFont="1" applyFill="1" applyBorder="1"/>
    <xf numFmtId="0" fontId="1" fillId="0" borderId="30" xfId="1" applyFont="1" applyFill="1" applyBorder="1"/>
    <xf numFmtId="4" fontId="1" fillId="0" borderId="37" xfId="1" applyNumberFormat="1" applyFont="1" applyFill="1" applyBorder="1"/>
    <xf numFmtId="0" fontId="1" fillId="0" borderId="0" xfId="1" applyFont="1" applyBorder="1"/>
    <xf numFmtId="0" fontId="41" fillId="0" borderId="0" xfId="0" applyFont="1"/>
    <xf numFmtId="4" fontId="33" fillId="0" borderId="0" xfId="0" applyNumberFormat="1" applyFont="1"/>
    <xf numFmtId="0" fontId="33" fillId="0" borderId="0" xfId="0" applyFont="1"/>
    <xf numFmtId="164" fontId="33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41" fillId="0" borderId="0" xfId="0" applyFont="1" applyBorder="1"/>
    <xf numFmtId="0" fontId="18" fillId="0" borderId="54" xfId="0" applyFont="1" applyBorder="1" applyAlignment="1">
      <alignment horizontal="center" vertical="justify"/>
    </xf>
    <xf numFmtId="0" fontId="14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1" fillId="0" borderId="51" xfId="1" applyFont="1" applyFill="1" applyBorder="1"/>
    <xf numFmtId="0" fontId="11" fillId="0" borderId="34" xfId="1" applyFont="1" applyFill="1" applyBorder="1"/>
    <xf numFmtId="4" fontId="15" fillId="0" borderId="0" xfId="0" applyNumberFormat="1" applyFont="1" applyBorder="1" applyAlignment="1">
      <alignment horizontal="center"/>
    </xf>
    <xf numFmtId="0" fontId="11" fillId="0" borderId="52" xfId="1" applyFont="1" applyFill="1" applyBorder="1"/>
    <xf numFmtId="0" fontId="11" fillId="0" borderId="55" xfId="1" applyFont="1" applyFill="1" applyBorder="1"/>
    <xf numFmtId="4" fontId="11" fillId="0" borderId="0" xfId="0" applyNumberFormat="1" applyFont="1" applyFill="1" applyBorder="1" applyAlignment="1">
      <alignment horizontal="right" vertical="justify"/>
    </xf>
    <xf numFmtId="0" fontId="1" fillId="0" borderId="29" xfId="1" applyFont="1" applyBorder="1"/>
    <xf numFmtId="4" fontId="1" fillId="0" borderId="37" xfId="1" applyNumberFormat="1" applyFont="1" applyBorder="1"/>
    <xf numFmtId="4" fontId="1" fillId="0" borderId="0" xfId="1" applyNumberFormat="1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justify"/>
    </xf>
    <xf numFmtId="4" fontId="11" fillId="0" borderId="40" xfId="0" applyNumberFormat="1" applyFont="1" applyFill="1" applyBorder="1" applyAlignment="1">
      <alignment horizontal="right" vertical="justify"/>
    </xf>
    <xf numFmtId="4" fontId="11" fillId="0" borderId="42" xfId="0" applyNumberFormat="1" applyFont="1" applyFill="1" applyBorder="1" applyAlignment="1">
      <alignment horizontal="right" vertical="justify"/>
    </xf>
    <xf numFmtId="0" fontId="42" fillId="0" borderId="0" xfId="0" applyFont="1"/>
    <xf numFmtId="0" fontId="43" fillId="0" borderId="0" xfId="0" applyFont="1"/>
    <xf numFmtId="4" fontId="44" fillId="0" borderId="0" xfId="0" applyNumberFormat="1" applyFont="1" applyBorder="1"/>
    <xf numFmtId="4" fontId="45" fillId="4" borderId="0" xfId="0" applyNumberFormat="1" applyFont="1" applyFill="1" applyBorder="1"/>
    <xf numFmtId="0" fontId="43" fillId="0" borderId="0" xfId="0" applyFont="1" applyFill="1"/>
    <xf numFmtId="0" fontId="10" fillId="0" borderId="0" xfId="0" applyFont="1" applyFill="1"/>
    <xf numFmtId="0" fontId="4" fillId="0" borderId="18" xfId="1" applyFont="1" applyFill="1" applyBorder="1" applyAlignment="1">
      <alignment horizontal="center" vertical="justify"/>
    </xf>
    <xf numFmtId="0" fontId="4" fillId="0" borderId="38" xfId="1" applyFont="1" applyFill="1" applyBorder="1" applyAlignment="1">
      <alignment horizontal="center" vertical="justify"/>
    </xf>
    <xf numFmtId="0" fontId="44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0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6" fillId="0" borderId="0" xfId="0" applyFont="1"/>
    <xf numFmtId="0" fontId="48" fillId="0" borderId="0" xfId="0" applyFont="1"/>
    <xf numFmtId="4" fontId="47" fillId="0" borderId="0" xfId="0" applyNumberFormat="1" applyFont="1"/>
    <xf numFmtId="4" fontId="44" fillId="0" borderId="0" xfId="1" applyNumberFormat="1" applyFont="1" applyBorder="1"/>
    <xf numFmtId="0" fontId="4" fillId="0" borderId="0" xfId="1" applyFont="1" applyFill="1" applyBorder="1"/>
    <xf numFmtId="4" fontId="49" fillId="0" borderId="0" xfId="0" applyNumberFormat="1" applyFont="1" applyFill="1" applyBorder="1"/>
    <xf numFmtId="0" fontId="50" fillId="0" borderId="0" xfId="0" applyFont="1"/>
    <xf numFmtId="0" fontId="47" fillId="0" borderId="0" xfId="0" applyFont="1"/>
    <xf numFmtId="0" fontId="34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" fontId="13" fillId="0" borderId="19" xfId="0" applyNumberFormat="1" applyFont="1" applyBorder="1"/>
    <xf numFmtId="0" fontId="48" fillId="0" borderId="0" xfId="0" applyFont="1" applyBorder="1"/>
    <xf numFmtId="0" fontId="34" fillId="0" borderId="29" xfId="1" applyFont="1" applyBorder="1"/>
    <xf numFmtId="0" fontId="34" fillId="0" borderId="30" xfId="1" applyFont="1" applyBorder="1"/>
    <xf numFmtId="4" fontId="13" fillId="0" borderId="12" xfId="0" applyNumberFormat="1" applyFont="1" applyBorder="1"/>
    <xf numFmtId="0" fontId="51" fillId="0" borderId="0" xfId="0" applyFont="1" applyBorder="1"/>
    <xf numFmtId="0" fontId="25" fillId="0" borderId="0" xfId="0" applyFont="1" applyBorder="1"/>
    <xf numFmtId="0" fontId="34" fillId="0" borderId="0" xfId="1" applyFont="1" applyBorder="1"/>
    <xf numFmtId="0" fontId="16" fillId="0" borderId="0" xfId="0" applyFont="1"/>
    <xf numFmtId="0" fontId="16" fillId="0" borderId="0" xfId="0" applyFont="1" applyBorder="1"/>
    <xf numFmtId="0" fontId="11" fillId="0" borderId="2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/>
    </xf>
    <xf numFmtId="4" fontId="11" fillId="0" borderId="51" xfId="0" applyNumberFormat="1" applyFont="1" applyFill="1" applyBorder="1" applyAlignment="1">
      <alignment horizontal="center" vertical="justify"/>
    </xf>
    <xf numFmtId="0" fontId="0" fillId="0" borderId="40" xfId="0" applyBorder="1"/>
    <xf numFmtId="0" fontId="11" fillId="0" borderId="5" xfId="1" applyFont="1" applyFill="1" applyBorder="1" applyAlignment="1">
      <alignment horizontal="left"/>
    </xf>
    <xf numFmtId="4" fontId="16" fillId="0" borderId="7" xfId="0" applyNumberFormat="1" applyFont="1" applyBorder="1" applyAlignment="1">
      <alignment horizontal="right" vertical="justify"/>
    </xf>
    <xf numFmtId="0" fontId="0" fillId="0" borderId="41" xfId="0" applyBorder="1" applyAlignment="1">
      <alignment horizontal="center"/>
    </xf>
    <xf numFmtId="0" fontId="11" fillId="0" borderId="8" xfId="1" applyFont="1" applyFill="1" applyBorder="1" applyAlignment="1">
      <alignment horizontal="left"/>
    </xf>
    <xf numFmtId="4" fontId="16" fillId="0" borderId="52" xfId="0" applyNumberFormat="1" applyFont="1" applyBorder="1" applyAlignment="1">
      <alignment horizontal="right" vertical="justify"/>
    </xf>
    <xf numFmtId="0" fontId="34" fillId="0" borderId="1" xfId="1" applyFont="1" applyBorder="1"/>
    <xf numFmtId="4" fontId="18" fillId="0" borderId="12" xfId="0" applyNumberFormat="1" applyFont="1" applyBorder="1"/>
    <xf numFmtId="0" fontId="17" fillId="0" borderId="0" xfId="0" applyFont="1"/>
    <xf numFmtId="0" fontId="19" fillId="0" borderId="0" xfId="0" applyFont="1" applyFill="1" applyBorder="1"/>
    <xf numFmtId="4" fontId="16" fillId="0" borderId="0" xfId="0" applyNumberFormat="1" applyFont="1" applyBorder="1" applyAlignment="1">
      <alignment horizontal="right" vertical="justify"/>
    </xf>
    <xf numFmtId="4" fontId="16" fillId="0" borderId="0" xfId="1" applyNumberFormat="1" applyFont="1" applyBorder="1"/>
    <xf numFmtId="4" fontId="16" fillId="0" borderId="19" xfId="0" applyNumberFormat="1" applyFont="1" applyBorder="1" applyAlignment="1">
      <alignment horizontal="right" vertical="justify"/>
    </xf>
    <xf numFmtId="4" fontId="16" fillId="0" borderId="20" xfId="0" applyNumberFormat="1" applyFont="1" applyBorder="1" applyAlignment="1">
      <alignment horizontal="right" vertical="justify"/>
    </xf>
    <xf numFmtId="4" fontId="16" fillId="0" borderId="26" xfId="0" applyNumberFormat="1" applyFont="1" applyBorder="1" applyAlignment="1">
      <alignment horizontal="right" vertical="justify"/>
    </xf>
    <xf numFmtId="4" fontId="52" fillId="0" borderId="0" xfId="0" applyNumberFormat="1" applyFont="1"/>
    <xf numFmtId="0" fontId="16" fillId="0" borderId="0" xfId="0" applyFont="1" applyFill="1"/>
    <xf numFmtId="0" fontId="22" fillId="0" borderId="0" xfId="0" applyFont="1" applyFill="1"/>
    <xf numFmtId="4" fontId="38" fillId="0" borderId="0" xfId="0" applyNumberFormat="1" applyFont="1" applyBorder="1"/>
    <xf numFmtId="0" fontId="53" fillId="0" borderId="0" xfId="0" applyFont="1" applyFill="1"/>
    <xf numFmtId="0" fontId="54" fillId="0" borderId="0" xfId="0" applyFont="1" applyFill="1"/>
    <xf numFmtId="0" fontId="11" fillId="0" borderId="17" xfId="1" applyFont="1" applyBorder="1" applyAlignment="1">
      <alignment horizontal="center"/>
    </xf>
    <xf numFmtId="0" fontId="11" fillId="0" borderId="24" xfId="1" applyFont="1" applyBorder="1" applyAlignment="1">
      <alignment horizontal="center"/>
    </xf>
    <xf numFmtId="0" fontId="24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24" fillId="0" borderId="54" xfId="1" applyFont="1" applyFill="1" applyBorder="1" applyAlignment="1">
      <alignment horizontal="center" vertical="justify"/>
    </xf>
    <xf numFmtId="0" fontId="11" fillId="0" borderId="2" xfId="0" applyFont="1" applyFill="1" applyBorder="1" applyAlignment="1">
      <alignment horizontal="right"/>
    </xf>
    <xf numFmtId="0" fontId="11" fillId="0" borderId="11" xfId="0" applyFont="1" applyFill="1" applyBorder="1"/>
    <xf numFmtId="4" fontId="11" fillId="0" borderId="2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22" fillId="0" borderId="0" xfId="0" applyFont="1" applyBorder="1"/>
    <xf numFmtId="0" fontId="1" fillId="0" borderId="11" xfId="1" applyFont="1" applyBorder="1" applyAlignment="1">
      <alignment horizontal="center"/>
    </xf>
    <xf numFmtId="4" fontId="11" fillId="0" borderId="0" xfId="0" applyNumberFormat="1" applyFont="1" applyBorder="1" applyAlignment="1">
      <alignment horizontal="right" vertical="justify"/>
    </xf>
    <xf numFmtId="4" fontId="1" fillId="0" borderId="13" xfId="1" applyNumberFormat="1" applyFont="1" applyBorder="1"/>
    <xf numFmtId="0" fontId="13" fillId="0" borderId="2" xfId="1" applyFont="1" applyBorder="1" applyAlignment="1">
      <alignment horizontal="center"/>
    </xf>
    <xf numFmtId="0" fontId="13" fillId="0" borderId="11" xfId="1" applyFont="1" applyBorder="1" applyAlignment="1">
      <alignment horizontal="center"/>
    </xf>
    <xf numFmtId="0" fontId="16" fillId="0" borderId="4" xfId="1" applyFont="1" applyFill="1" applyBorder="1"/>
    <xf numFmtId="0" fontId="16" fillId="0" borderId="5" xfId="1" applyFont="1" applyFill="1" applyBorder="1"/>
    <xf numFmtId="4" fontId="16" fillId="0" borderId="49" xfId="0" applyNumberFormat="1" applyFont="1" applyBorder="1" applyAlignment="1">
      <alignment horizontal="right" vertical="justify"/>
    </xf>
    <xf numFmtId="0" fontId="13" fillId="0" borderId="1" xfId="1" applyFont="1" applyBorder="1"/>
    <xf numFmtId="0" fontId="13" fillId="0" borderId="15" xfId="1" applyFont="1" applyBorder="1"/>
    <xf numFmtId="4" fontId="13" fillId="0" borderId="12" xfId="1" applyNumberFormat="1" applyFont="1" applyBorder="1"/>
    <xf numFmtId="0" fontId="15" fillId="4" borderId="0" xfId="0" applyFont="1" applyFill="1"/>
    <xf numFmtId="4" fontId="30" fillId="4" borderId="0" xfId="0" applyNumberFormat="1" applyFont="1" applyFill="1" applyBorder="1"/>
    <xf numFmtId="4" fontId="1" fillId="4" borderId="0" xfId="0" applyNumberFormat="1" applyFont="1" applyFill="1" applyBorder="1"/>
    <xf numFmtId="0" fontId="1" fillId="0" borderId="12" xfId="1" applyFont="1" applyFill="1" applyBorder="1"/>
    <xf numFmtId="0" fontId="1" fillId="0" borderId="48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1" fillId="0" borderId="6" xfId="0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0" fillId="0" borderId="13" xfId="0" applyFill="1" applyBorder="1"/>
    <xf numFmtId="4" fontId="11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15" fillId="0" borderId="45" xfId="0" applyFont="1" applyFill="1" applyBorder="1"/>
    <xf numFmtId="0" fontId="15" fillId="0" borderId="46" xfId="0" applyFont="1" applyFill="1" applyBorder="1"/>
    <xf numFmtId="4" fontId="15" fillId="0" borderId="46" xfId="0" applyNumberFormat="1" applyFont="1" applyFill="1" applyBorder="1"/>
    <xf numFmtId="4" fontId="33" fillId="0" borderId="0" xfId="0" applyNumberFormat="1" applyFont="1" applyBorder="1"/>
    <xf numFmtId="4" fontId="11" fillId="0" borderId="0" xfId="0" applyNumberFormat="1" applyFont="1" applyBorder="1"/>
    <xf numFmtId="4" fontId="41" fillId="0" borderId="0" xfId="0" applyNumberFormat="1" applyFont="1" applyBorder="1"/>
    <xf numFmtId="4" fontId="41" fillId="0" borderId="0" xfId="0" applyNumberFormat="1" applyFont="1" applyBorder="1" applyAlignment="1">
      <alignment horizontal="center"/>
    </xf>
    <xf numFmtId="0" fontId="11" fillId="0" borderId="0" xfId="0" applyFont="1" applyBorder="1"/>
    <xf numFmtId="4" fontId="30" fillId="0" borderId="0" xfId="0" applyNumberFormat="1" applyFont="1" applyBorder="1"/>
    <xf numFmtId="0" fontId="15" fillId="0" borderId="1" xfId="0" applyFont="1" applyBorder="1" applyAlignment="1">
      <alignment wrapText="1"/>
    </xf>
    <xf numFmtId="0" fontId="18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3" fillId="0" borderId="47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16" fillId="0" borderId="56" xfId="1" applyFont="1" applyFill="1" applyBorder="1"/>
    <xf numFmtId="4" fontId="14" fillId="0" borderId="4" xfId="0" applyNumberFormat="1" applyFont="1" applyBorder="1"/>
    <xf numFmtId="4" fontId="11" fillId="0" borderId="53" xfId="0" applyNumberFormat="1" applyFont="1" applyBorder="1"/>
    <xf numFmtId="4" fontId="13" fillId="0" borderId="57" xfId="0" applyNumberFormat="1" applyFont="1" applyBorder="1"/>
    <xf numFmtId="0" fontId="18" fillId="0" borderId="58" xfId="0" applyFont="1" applyBorder="1"/>
    <xf numFmtId="4" fontId="18" fillId="0" borderId="52" xfId="0" applyNumberFormat="1" applyFont="1" applyBorder="1"/>
    <xf numFmtId="4" fontId="18" fillId="0" borderId="42" xfId="0" applyNumberFormat="1" applyFont="1" applyBorder="1"/>
    <xf numFmtId="4" fontId="13" fillId="0" borderId="59" xfId="0" applyNumberFormat="1" applyFont="1" applyBorder="1"/>
    <xf numFmtId="0" fontId="11" fillId="0" borderId="0" xfId="1" applyFont="1"/>
    <xf numFmtId="0" fontId="11" fillId="0" borderId="2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4" fontId="11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49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5" fillId="0" borderId="0" xfId="1" applyFont="1"/>
    <xf numFmtId="4" fontId="33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55" fillId="0" borderId="0" xfId="0" applyFont="1"/>
    <xf numFmtId="4" fontId="30" fillId="2" borderId="0" xfId="0" applyNumberFormat="1" applyFont="1" applyFill="1"/>
    <xf numFmtId="0" fontId="33" fillId="2" borderId="0" xfId="0" applyFont="1" applyFill="1"/>
    <xf numFmtId="0" fontId="11" fillId="0" borderId="17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1" fillId="0" borderId="13" xfId="0" applyFont="1" applyFill="1" applyBorder="1" applyAlignment="1">
      <alignment horizontal="right"/>
    </xf>
    <xf numFmtId="0" fontId="11" fillId="0" borderId="8" xfId="0" applyFont="1" applyFill="1" applyBorder="1"/>
    <xf numFmtId="4" fontId="1" fillId="0" borderId="13" xfId="0" applyNumberFormat="1" applyFont="1" applyBorder="1" applyAlignment="1">
      <alignment horizontal="right" vertical="justify"/>
    </xf>
    <xf numFmtId="4" fontId="22" fillId="0" borderId="0" xfId="0" applyNumberFormat="1" applyFont="1" applyBorder="1"/>
    <xf numFmtId="4" fontId="1" fillId="0" borderId="0" xfId="0" applyNumberFormat="1" applyFont="1" applyBorder="1" applyAlignment="1">
      <alignment horizontal="right" vertical="justify"/>
    </xf>
    <xf numFmtId="4" fontId="3" fillId="0" borderId="7" xfId="0" applyNumberFormat="1" applyFont="1" applyFill="1" applyBorder="1"/>
    <xf numFmtId="4" fontId="3" fillId="0" borderId="4" xfId="0" applyNumberFormat="1" applyFont="1" applyFill="1" applyBorder="1"/>
    <xf numFmtId="0" fontId="7" fillId="0" borderId="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4" fontId="3" fillId="0" borderId="9" xfId="0" applyNumberFormat="1" applyFont="1" applyFill="1" applyBorder="1"/>
    <xf numFmtId="4" fontId="18" fillId="0" borderId="11" xfId="0" applyNumberFormat="1" applyFont="1" applyBorder="1" applyAlignment="1">
      <alignment horizontal="center"/>
    </xf>
    <xf numFmtId="4" fontId="13" fillId="0" borderId="5" xfId="0" applyNumberFormat="1" applyFont="1" applyBorder="1"/>
    <xf numFmtId="4" fontId="13" fillId="0" borderId="8" xfId="0" applyNumberFormat="1" applyFont="1" applyBorder="1"/>
    <xf numFmtId="4" fontId="13" fillId="0" borderId="10" xfId="0" applyNumberFormat="1" applyFont="1" applyBorder="1"/>
    <xf numFmtId="4" fontId="13" fillId="0" borderId="11" xfId="0" applyNumberFormat="1" applyFont="1" applyBorder="1"/>
    <xf numFmtId="4" fontId="18" fillId="0" borderId="12" xfId="0" applyNumberFormat="1" applyFont="1" applyBorder="1" applyAlignment="1">
      <alignment horizontal="center"/>
    </xf>
    <xf numFmtId="4" fontId="16" fillId="0" borderId="19" xfId="0" applyNumberFormat="1" applyFont="1" applyBorder="1"/>
    <xf numFmtId="4" fontId="16" fillId="0" borderId="20" xfId="0" applyNumberFormat="1" applyFont="1" applyBorder="1"/>
    <xf numFmtId="4" fontId="16" fillId="0" borderId="26" xfId="0" applyNumberFormat="1" applyFont="1" applyBorder="1"/>
    <xf numFmtId="4" fontId="16" fillId="0" borderId="12" xfId="0" applyNumberFormat="1" applyFont="1" applyBorder="1"/>
    <xf numFmtId="0" fontId="7" fillId="4" borderId="31" xfId="0" applyFont="1" applyFill="1" applyBorder="1"/>
    <xf numFmtId="4" fontId="7" fillId="4" borderId="31" xfId="0" applyNumberFormat="1" applyFont="1" applyFill="1" applyBorder="1"/>
    <xf numFmtId="0" fontId="7" fillId="4" borderId="13" xfId="0" applyFont="1" applyFill="1" applyBorder="1"/>
    <xf numFmtId="4" fontId="7" fillId="4" borderId="13" xfId="0" applyNumberFormat="1" applyFont="1" applyFill="1" applyBorder="1"/>
    <xf numFmtId="0" fontId="7" fillId="5" borderId="13" xfId="0" applyFont="1" applyFill="1" applyBorder="1"/>
    <xf numFmtId="4" fontId="7" fillId="5" borderId="13" xfId="0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workbookViewId="0">
      <selection activeCell="B8" sqref="B8"/>
    </sheetView>
  </sheetViews>
  <sheetFormatPr defaultRowHeight="16.5"/>
  <cols>
    <col min="1" max="1" width="7" style="3" customWidth="1"/>
    <col min="2" max="2" width="30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1.28515625" style="3" bestFit="1" customWidth="1"/>
    <col min="7" max="7" width="9.85546875" style="3" bestFit="1" customWidth="1"/>
    <col min="8" max="8" width="9.85546875" style="3" customWidth="1"/>
    <col min="9" max="9" width="12.28515625" style="3" customWidth="1"/>
    <col min="10" max="10" width="13.140625" style="3" bestFit="1" customWidth="1"/>
    <col min="11" max="11" width="11.28515625" style="3" bestFit="1" customWidth="1"/>
    <col min="12" max="16384" width="9.140625" style="3"/>
  </cols>
  <sheetData>
    <row r="1" spans="1:1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2" s="8" customFormat="1">
      <c r="A2" s="154" t="s">
        <v>124</v>
      </c>
      <c r="B2" s="155"/>
      <c r="C2" s="55"/>
      <c r="D2" s="55"/>
      <c r="E2" s="55"/>
      <c r="F2" s="55"/>
      <c r="G2" s="55"/>
      <c r="H2" s="55"/>
      <c r="I2" s="55"/>
    </row>
    <row r="3" spans="1:12">
      <c r="A3" s="4" t="s">
        <v>49</v>
      </c>
      <c r="B3" s="4"/>
      <c r="C3" s="4" t="s">
        <v>84</v>
      </c>
      <c r="G3" s="4" t="s">
        <v>50</v>
      </c>
      <c r="H3" s="4"/>
    </row>
    <row r="4" spans="1:12">
      <c r="A4" s="4" t="s">
        <v>2</v>
      </c>
      <c r="B4" s="4"/>
      <c r="C4" s="4" t="s">
        <v>85</v>
      </c>
      <c r="G4" s="4" t="s">
        <v>4</v>
      </c>
      <c r="H4" s="4"/>
    </row>
    <row r="5" spans="1:12">
      <c r="A5" s="5"/>
      <c r="B5" s="5"/>
      <c r="C5" s="5"/>
      <c r="D5" s="6"/>
      <c r="E5" s="6"/>
      <c r="F5" s="6"/>
      <c r="G5" s="6"/>
      <c r="H5" s="6"/>
      <c r="I5" s="6"/>
    </row>
    <row r="6" spans="1:12">
      <c r="A6" s="5"/>
      <c r="B6" s="5"/>
      <c r="C6" s="5"/>
      <c r="D6" s="6"/>
      <c r="E6" s="6"/>
      <c r="F6" s="6"/>
      <c r="G6" s="6"/>
      <c r="H6" s="6"/>
      <c r="I6" s="6"/>
    </row>
    <row r="7" spans="1:12">
      <c r="A7" s="5"/>
      <c r="B7" s="7" t="s">
        <v>223</v>
      </c>
      <c r="C7" s="7"/>
      <c r="I7" s="7"/>
    </row>
    <row r="8" spans="1:12">
      <c r="A8" s="9"/>
      <c r="C8" s="9"/>
      <c r="D8" s="7"/>
      <c r="E8" s="7"/>
      <c r="F8" s="7"/>
      <c r="G8" s="7"/>
      <c r="H8" s="7"/>
      <c r="I8"/>
      <c r="J8" s="10"/>
    </row>
    <row r="9" spans="1:12" ht="17.25" thickBot="1">
      <c r="A9" s="11" t="s">
        <v>5</v>
      </c>
      <c r="B9" s="12"/>
      <c r="C9" s="12"/>
      <c r="D9" s="13"/>
      <c r="E9" s="13"/>
      <c r="F9" s="13"/>
      <c r="G9" s="13"/>
      <c r="H9" s="13"/>
      <c r="I9" s="8"/>
      <c r="J9" s="8"/>
    </row>
    <row r="10" spans="1:12" ht="17.25" thickBot="1">
      <c r="A10" s="14" t="s">
        <v>6</v>
      </c>
      <c r="B10" s="14" t="s">
        <v>7</v>
      </c>
      <c r="C10" s="14" t="s">
        <v>94</v>
      </c>
      <c r="D10" s="149" t="s">
        <v>95</v>
      </c>
      <c r="E10" s="149" t="s">
        <v>96</v>
      </c>
      <c r="F10" s="149" t="s">
        <v>86</v>
      </c>
      <c r="G10" s="149" t="s">
        <v>87</v>
      </c>
      <c r="H10" s="149" t="s">
        <v>120</v>
      </c>
      <c r="I10" s="57" t="s">
        <v>83</v>
      </c>
      <c r="J10" s="122"/>
    </row>
    <row r="11" spans="1:12">
      <c r="A11" s="15">
        <v>1</v>
      </c>
      <c r="B11" s="16" t="s">
        <v>8</v>
      </c>
      <c r="C11" s="140">
        <v>62303.97</v>
      </c>
      <c r="D11" s="140">
        <v>70974.52</v>
      </c>
      <c r="E11" s="140">
        <v>65925.039999999994</v>
      </c>
      <c r="F11" s="140">
        <v>63106.850000000006</v>
      </c>
      <c r="G11" s="140">
        <v>61684</v>
      </c>
      <c r="H11" s="140">
        <v>61494</v>
      </c>
      <c r="I11" s="140">
        <f>SUM(C11:H11)</f>
        <v>385488.38</v>
      </c>
      <c r="J11" s="34"/>
      <c r="K11" s="8"/>
      <c r="L11" s="32"/>
    </row>
    <row r="12" spans="1:12">
      <c r="A12" s="17">
        <v>2</v>
      </c>
      <c r="B12" s="18" t="s">
        <v>9</v>
      </c>
      <c r="C12" s="137">
        <v>38769.25</v>
      </c>
      <c r="D12" s="137">
        <v>40941.339999999997</v>
      </c>
      <c r="E12" s="137">
        <v>33792.959999999999</v>
      </c>
      <c r="F12" s="137">
        <v>39207.33</v>
      </c>
      <c r="G12" s="137">
        <v>31288</v>
      </c>
      <c r="H12" s="137">
        <v>34720</v>
      </c>
      <c r="I12" s="140">
        <f t="shared" ref="I12:I20" si="0">SUM(C12:H12)</f>
        <v>218718.88</v>
      </c>
      <c r="J12" s="34"/>
      <c r="K12" s="8"/>
      <c r="L12" s="32"/>
    </row>
    <row r="13" spans="1:12">
      <c r="A13" s="17">
        <v>3</v>
      </c>
      <c r="B13" s="18" t="s">
        <v>10</v>
      </c>
      <c r="C13" s="137">
        <v>43184.54</v>
      </c>
      <c r="D13" s="137">
        <v>49134.96</v>
      </c>
      <c r="E13" s="137">
        <v>45809.14</v>
      </c>
      <c r="F13" s="137">
        <v>44405.36</v>
      </c>
      <c r="G13" s="137">
        <v>43353</v>
      </c>
      <c r="H13" s="137">
        <v>45423</v>
      </c>
      <c r="I13" s="140">
        <f t="shared" si="0"/>
        <v>271310</v>
      </c>
      <c r="J13" s="34"/>
      <c r="K13" s="8"/>
      <c r="L13" s="32"/>
    </row>
    <row r="14" spans="1:12">
      <c r="A14" s="17">
        <v>4</v>
      </c>
      <c r="B14" s="18" t="s">
        <v>11</v>
      </c>
      <c r="C14" s="137">
        <v>59036.42</v>
      </c>
      <c r="D14" s="137">
        <v>67289.509999999995</v>
      </c>
      <c r="E14" s="137">
        <v>62437.11</v>
      </c>
      <c r="F14" s="137">
        <v>70024.89</v>
      </c>
      <c r="G14" s="137">
        <v>55867</v>
      </c>
      <c r="H14" s="137">
        <v>62145</v>
      </c>
      <c r="I14" s="140">
        <f t="shared" si="0"/>
        <v>376799.93</v>
      </c>
      <c r="J14" s="34"/>
      <c r="K14" s="132"/>
      <c r="L14" s="32"/>
    </row>
    <row r="15" spans="1:12">
      <c r="A15" s="17">
        <v>5</v>
      </c>
      <c r="B15" s="18" t="s">
        <v>12</v>
      </c>
      <c r="C15" s="137">
        <v>68052.679999999993</v>
      </c>
      <c r="D15" s="137">
        <v>67209.600000000006</v>
      </c>
      <c r="E15" s="137">
        <v>66645.210000000006</v>
      </c>
      <c r="F15" s="137">
        <v>63675.509999999995</v>
      </c>
      <c r="G15" s="137">
        <v>62255</v>
      </c>
      <c r="H15" s="137">
        <v>62108</v>
      </c>
      <c r="I15" s="140">
        <f t="shared" si="0"/>
        <v>389946</v>
      </c>
      <c r="J15" s="34"/>
      <c r="K15" s="8"/>
      <c r="L15" s="32"/>
    </row>
    <row r="16" spans="1:12" s="8" customFormat="1">
      <c r="A16" s="17">
        <v>6</v>
      </c>
      <c r="B16" s="18" t="s">
        <v>105</v>
      </c>
      <c r="C16" s="137">
        <v>59889.71</v>
      </c>
      <c r="D16" s="137">
        <v>68142.460000000006</v>
      </c>
      <c r="E16" s="137">
        <v>63298.27</v>
      </c>
      <c r="F16" s="137">
        <v>60902.560000000005</v>
      </c>
      <c r="G16" s="137">
        <v>59480</v>
      </c>
      <c r="H16" s="137">
        <v>59399</v>
      </c>
      <c r="I16" s="140">
        <f t="shared" si="0"/>
        <v>371112</v>
      </c>
      <c r="J16" s="34"/>
      <c r="K16" s="132"/>
      <c r="L16" s="32"/>
    </row>
    <row r="17" spans="1:12">
      <c r="A17" s="17">
        <v>7</v>
      </c>
      <c r="B17" s="18" t="s">
        <v>88</v>
      </c>
      <c r="C17" s="137">
        <v>47824.43</v>
      </c>
      <c r="D17" s="137">
        <v>40363.5</v>
      </c>
      <c r="E17" s="137">
        <v>44791.48</v>
      </c>
      <c r="F17" s="137">
        <v>44584</v>
      </c>
      <c r="G17" s="137">
        <v>44585</v>
      </c>
      <c r="H17" s="137">
        <v>44495</v>
      </c>
      <c r="I17" s="140">
        <f t="shared" si="0"/>
        <v>266643.41000000003</v>
      </c>
      <c r="J17" s="34"/>
      <c r="K17" s="8"/>
      <c r="L17" s="32"/>
    </row>
    <row r="18" spans="1:12">
      <c r="A18" s="17">
        <v>8</v>
      </c>
      <c r="B18" s="18" t="s">
        <v>14</v>
      </c>
      <c r="C18" s="137">
        <v>43150.05</v>
      </c>
      <c r="D18" s="137">
        <v>51036.82</v>
      </c>
      <c r="E18" s="137">
        <v>51106.71</v>
      </c>
      <c r="F18" s="137">
        <v>50751</v>
      </c>
      <c r="G18" s="137">
        <v>50751</v>
      </c>
      <c r="H18" s="137">
        <v>50558</v>
      </c>
      <c r="I18" s="140">
        <f t="shared" si="0"/>
        <v>297353.57999999996</v>
      </c>
      <c r="J18" s="34"/>
      <c r="K18" s="8"/>
      <c r="L18" s="32"/>
    </row>
    <row r="19" spans="1:12">
      <c r="A19" s="17">
        <v>9</v>
      </c>
      <c r="B19" s="18" t="s">
        <v>15</v>
      </c>
      <c r="C19" s="137">
        <v>9427.15</v>
      </c>
      <c r="D19" s="137">
        <v>19045.36</v>
      </c>
      <c r="E19" s="137">
        <v>28888.54</v>
      </c>
      <c r="F19" s="137">
        <v>29041.279999999999</v>
      </c>
      <c r="G19" s="137">
        <v>28647</v>
      </c>
      <c r="H19" s="137">
        <v>28585</v>
      </c>
      <c r="I19" s="140">
        <f t="shared" si="0"/>
        <v>143634.33000000002</v>
      </c>
      <c r="J19" s="34"/>
      <c r="K19" s="8"/>
      <c r="L19" s="32"/>
    </row>
    <row r="20" spans="1:12" ht="17.25" thickBot="1">
      <c r="A20" s="19">
        <v>10</v>
      </c>
      <c r="B20" s="20" t="s">
        <v>16</v>
      </c>
      <c r="C20" s="139">
        <v>9758.49</v>
      </c>
      <c r="D20" s="139">
        <v>17597.009999999998</v>
      </c>
      <c r="E20" s="139">
        <v>18769.990000000002</v>
      </c>
      <c r="F20" s="139">
        <v>26043.32</v>
      </c>
      <c r="G20" s="139">
        <v>26043</v>
      </c>
      <c r="H20" s="139">
        <v>25971.77</v>
      </c>
      <c r="I20" s="140">
        <f t="shared" si="0"/>
        <v>124183.58</v>
      </c>
      <c r="J20" s="34"/>
      <c r="L20" s="32"/>
    </row>
    <row r="21" spans="1:12" ht="17.25" thickBot="1">
      <c r="A21" s="169"/>
      <c r="B21" s="131" t="s">
        <v>17</v>
      </c>
      <c r="C21" s="54">
        <f>SUM(C11:C20)</f>
        <v>441396.69</v>
      </c>
      <c r="D21" s="54">
        <f t="shared" ref="D21:I21" si="1">SUM(D11:D20)</f>
        <v>491735.08000000007</v>
      </c>
      <c r="E21" s="54">
        <f t="shared" si="1"/>
        <v>481464.45</v>
      </c>
      <c r="F21" s="54">
        <f t="shared" si="1"/>
        <v>491742.10000000003</v>
      </c>
      <c r="G21" s="54">
        <f t="shared" si="1"/>
        <v>463953</v>
      </c>
      <c r="H21" s="54">
        <f t="shared" si="1"/>
        <v>474898.77</v>
      </c>
      <c r="I21" s="54">
        <f t="shared" si="1"/>
        <v>2845190.0900000003</v>
      </c>
      <c r="J21" s="28"/>
    </row>
    <row r="22" spans="1:12">
      <c r="A22" s="23"/>
      <c r="B22" s="24"/>
      <c r="C22" s="28"/>
      <c r="D22" s="28"/>
      <c r="E22" s="28"/>
      <c r="F22" s="28"/>
      <c r="G22" s="28"/>
      <c r="H22" s="28"/>
      <c r="I22" s="28"/>
      <c r="J22" s="28"/>
    </row>
    <row r="23" spans="1:12" ht="17.25" thickBot="1">
      <c r="A23" s="11" t="s">
        <v>101</v>
      </c>
      <c r="B23" s="12"/>
      <c r="C23" s="12"/>
      <c r="D23" s="13"/>
      <c r="E23" s="13"/>
      <c r="F23" s="13"/>
      <c r="G23" s="13"/>
      <c r="H23" s="13"/>
      <c r="I23" s="8"/>
      <c r="J23" s="25"/>
    </row>
    <row r="24" spans="1:12" ht="17.25" thickBot="1">
      <c r="A24" s="14" t="s">
        <v>6</v>
      </c>
      <c r="B24" s="14" t="s">
        <v>7</v>
      </c>
      <c r="C24" s="14" t="s">
        <v>94</v>
      </c>
      <c r="D24" s="149" t="s">
        <v>95</v>
      </c>
      <c r="E24" s="149" t="s">
        <v>96</v>
      </c>
      <c r="F24" s="149" t="s">
        <v>86</v>
      </c>
      <c r="G24" s="149" t="s">
        <v>87</v>
      </c>
      <c r="H24" s="149" t="s">
        <v>120</v>
      </c>
      <c r="I24" s="57" t="s">
        <v>83</v>
      </c>
      <c r="J24" s="25"/>
    </row>
    <row r="25" spans="1:12" ht="17.25" thickBot="1">
      <c r="A25" s="17">
        <v>6</v>
      </c>
      <c r="B25" s="18" t="s">
        <v>13</v>
      </c>
      <c r="C25" s="137"/>
      <c r="D25" s="137">
        <v>1583.68</v>
      </c>
      <c r="E25" s="137">
        <v>10276.23</v>
      </c>
      <c r="F25" s="137"/>
      <c r="G25" s="137"/>
      <c r="H25" s="137"/>
      <c r="I25" s="140">
        <f t="shared" ref="I25" si="2">SUM(C25:H25)</f>
        <v>11859.91</v>
      </c>
      <c r="J25" s="25"/>
      <c r="K25" s="32"/>
    </row>
    <row r="26" spans="1:12" ht="17.25" thickBot="1">
      <c r="A26" s="169"/>
      <c r="B26" s="131" t="s">
        <v>17</v>
      </c>
      <c r="C26" s="54">
        <f t="shared" ref="C26:I26" si="3">SUM(C25:C25)</f>
        <v>0</v>
      </c>
      <c r="D26" s="54">
        <f t="shared" si="3"/>
        <v>1583.68</v>
      </c>
      <c r="E26" s="54">
        <f t="shared" si="3"/>
        <v>10276.23</v>
      </c>
      <c r="F26" s="54">
        <f t="shared" si="3"/>
        <v>0</v>
      </c>
      <c r="G26" s="54">
        <f t="shared" si="3"/>
        <v>0</v>
      </c>
      <c r="H26" s="54">
        <f t="shared" si="3"/>
        <v>0</v>
      </c>
      <c r="I26" s="54">
        <f t="shared" si="3"/>
        <v>11859.91</v>
      </c>
      <c r="J26" s="25"/>
    </row>
    <row r="27" spans="1:12">
      <c r="A27" s="23"/>
      <c r="B27" s="24"/>
      <c r="C27" s="24"/>
      <c r="D27" s="25"/>
      <c r="E27" s="25"/>
      <c r="F27" s="25"/>
      <c r="G27" s="25"/>
      <c r="H27" s="25"/>
      <c r="I27" s="25"/>
      <c r="J27" s="25"/>
    </row>
    <row r="28" spans="1:12" ht="17.25" thickBot="1">
      <c r="A28" s="26" t="s">
        <v>18</v>
      </c>
      <c r="B28" s="26"/>
      <c r="C28" s="26"/>
      <c r="D28" s="27"/>
      <c r="E28" s="27"/>
      <c r="F28" s="27"/>
      <c r="G28" s="27"/>
      <c r="H28" s="27"/>
      <c r="I28" s="28"/>
      <c r="J28" s="36"/>
    </row>
    <row r="29" spans="1:12" ht="17.25" thickBot="1">
      <c r="A29" s="29" t="s">
        <v>6</v>
      </c>
      <c r="B29" s="30" t="s">
        <v>7</v>
      </c>
      <c r="C29" s="14" t="s">
        <v>94</v>
      </c>
      <c r="D29" s="149" t="s">
        <v>95</v>
      </c>
      <c r="E29" s="149" t="s">
        <v>96</v>
      </c>
      <c r="F29" s="149" t="s">
        <v>86</v>
      </c>
      <c r="G29" s="149" t="s">
        <v>87</v>
      </c>
      <c r="H29" s="149" t="s">
        <v>120</v>
      </c>
      <c r="I29" s="57" t="s">
        <v>83</v>
      </c>
      <c r="J29" s="122"/>
    </row>
    <row r="30" spans="1:12">
      <c r="A30" s="31">
        <v>1</v>
      </c>
      <c r="B30" s="18" t="s">
        <v>19</v>
      </c>
      <c r="C30" s="140">
        <v>600</v>
      </c>
      <c r="D30" s="140">
        <v>1000</v>
      </c>
      <c r="E30" s="140">
        <v>1960</v>
      </c>
      <c r="F30" s="123">
        <v>1537</v>
      </c>
      <c r="G30" s="123">
        <v>1536</v>
      </c>
      <c r="H30" s="123">
        <v>1536</v>
      </c>
      <c r="I30" s="140">
        <f t="shared" ref="I30:I31" si="4">SUM(C30:H30)</f>
        <v>8169</v>
      </c>
      <c r="J30" s="34"/>
    </row>
    <row r="31" spans="1:12" ht="17.25" thickBot="1">
      <c r="A31" s="33">
        <v>2</v>
      </c>
      <c r="B31" s="18" t="s">
        <v>20</v>
      </c>
      <c r="C31" s="139">
        <v>0</v>
      </c>
      <c r="D31" s="139">
        <v>800</v>
      </c>
      <c r="E31" s="139">
        <v>560</v>
      </c>
      <c r="F31" s="156">
        <v>1543</v>
      </c>
      <c r="G31" s="156">
        <v>464</v>
      </c>
      <c r="H31" s="156">
        <v>464</v>
      </c>
      <c r="I31" s="140">
        <f t="shared" si="4"/>
        <v>3831</v>
      </c>
      <c r="J31" s="34"/>
    </row>
    <row r="32" spans="1:12" ht="17.25" thickBot="1">
      <c r="A32" s="21"/>
      <c r="B32" s="22" t="s">
        <v>21</v>
      </c>
      <c r="C32" s="157">
        <f>SUM(C30:C31)</f>
        <v>600</v>
      </c>
      <c r="D32" s="148">
        <f t="shared" ref="D32:I32" si="5">SUM(D30:D31)</f>
        <v>1800</v>
      </c>
      <c r="E32" s="148">
        <f t="shared" si="5"/>
        <v>2520</v>
      </c>
      <c r="F32" s="148">
        <f t="shared" si="5"/>
        <v>3080</v>
      </c>
      <c r="G32" s="148">
        <f t="shared" si="5"/>
        <v>2000</v>
      </c>
      <c r="H32" s="148">
        <f t="shared" si="5"/>
        <v>2000</v>
      </c>
      <c r="I32" s="148">
        <f t="shared" si="5"/>
        <v>12000</v>
      </c>
      <c r="J32" s="28"/>
      <c r="K32" s="32"/>
    </row>
    <row r="33" spans="1:10">
      <c r="A33" s="23"/>
      <c r="B33" s="24"/>
      <c r="C33" s="24"/>
      <c r="D33" s="28"/>
      <c r="E33" s="28"/>
      <c r="F33" s="28"/>
      <c r="G33" s="28"/>
      <c r="H33" s="28"/>
      <c r="I33" s="25"/>
      <c r="J33" s="25"/>
    </row>
    <row r="34" spans="1:10" ht="17.25" thickBot="1">
      <c r="A34" s="26" t="s">
        <v>22</v>
      </c>
      <c r="B34" s="26"/>
      <c r="C34" s="26"/>
      <c r="D34" s="28"/>
      <c r="E34" s="28"/>
      <c r="F34" s="28"/>
      <c r="G34" s="28"/>
      <c r="H34" s="28"/>
      <c r="I34" s="28"/>
      <c r="J34" s="39"/>
    </row>
    <row r="35" spans="1:10" ht="17.25" thickBot="1">
      <c r="A35" s="29" t="s">
        <v>6</v>
      </c>
      <c r="B35" s="30" t="s">
        <v>23</v>
      </c>
      <c r="C35" s="14" t="s">
        <v>94</v>
      </c>
      <c r="D35" s="149" t="s">
        <v>95</v>
      </c>
      <c r="E35" s="149" t="s">
        <v>96</v>
      </c>
      <c r="F35" s="149" t="s">
        <v>86</v>
      </c>
      <c r="G35" s="149" t="s">
        <v>87</v>
      </c>
      <c r="H35" s="149" t="s">
        <v>120</v>
      </c>
      <c r="I35" s="57" t="s">
        <v>83</v>
      </c>
      <c r="J35" s="122"/>
    </row>
    <row r="36" spans="1:10">
      <c r="A36" s="15">
        <v>1</v>
      </c>
      <c r="B36" s="18" t="s">
        <v>24</v>
      </c>
      <c r="C36" s="140">
        <v>6960</v>
      </c>
      <c r="D36" s="140">
        <v>7800</v>
      </c>
      <c r="E36" s="140">
        <v>6600</v>
      </c>
      <c r="F36" s="123">
        <v>7877</v>
      </c>
      <c r="G36" s="123">
        <v>7876</v>
      </c>
      <c r="H36" s="123">
        <v>7877</v>
      </c>
      <c r="I36" s="140">
        <f t="shared" ref="I36:I40" si="6">SUM(C36:H36)</f>
        <v>44990</v>
      </c>
      <c r="J36" s="34"/>
    </row>
    <row r="37" spans="1:10">
      <c r="A37" s="17">
        <v>2</v>
      </c>
      <c r="B37" s="18" t="s">
        <v>9</v>
      </c>
      <c r="C37" s="137">
        <v>7380</v>
      </c>
      <c r="D37" s="137">
        <v>7200</v>
      </c>
      <c r="E37" s="137">
        <v>6120</v>
      </c>
      <c r="F37" s="123">
        <v>8204</v>
      </c>
      <c r="G37" s="123">
        <v>5967</v>
      </c>
      <c r="H37" s="123">
        <v>6713</v>
      </c>
      <c r="I37" s="140">
        <f t="shared" si="6"/>
        <v>41584</v>
      </c>
      <c r="J37" s="34"/>
    </row>
    <row r="38" spans="1:10">
      <c r="A38" s="15">
        <v>3</v>
      </c>
      <c r="B38" s="18" t="s">
        <v>25</v>
      </c>
      <c r="C38" s="137">
        <v>6480</v>
      </c>
      <c r="D38" s="137">
        <v>6940</v>
      </c>
      <c r="E38" s="137">
        <v>6440</v>
      </c>
      <c r="F38" s="123">
        <v>6512</v>
      </c>
      <c r="G38" s="123">
        <v>6512</v>
      </c>
      <c r="H38" s="123">
        <v>6512</v>
      </c>
      <c r="I38" s="140">
        <f t="shared" si="6"/>
        <v>39396</v>
      </c>
      <c r="J38" s="34"/>
    </row>
    <row r="39" spans="1:10">
      <c r="A39" s="17">
        <v>4</v>
      </c>
      <c r="B39" s="18" t="s">
        <v>26</v>
      </c>
      <c r="C39" s="137">
        <v>2400</v>
      </c>
      <c r="D39" s="137">
        <v>2640</v>
      </c>
      <c r="E39" s="137">
        <v>2460</v>
      </c>
      <c r="F39" s="123">
        <v>2765</v>
      </c>
      <c r="G39" s="123">
        <v>2450</v>
      </c>
      <c r="H39" s="123">
        <v>2450</v>
      </c>
      <c r="I39" s="140">
        <f t="shared" si="6"/>
        <v>15165</v>
      </c>
      <c r="J39" s="34"/>
    </row>
    <row r="40" spans="1:10" ht="17.25" thickBot="1">
      <c r="A40" s="15">
        <v>5</v>
      </c>
      <c r="B40" s="18" t="s">
        <v>20</v>
      </c>
      <c r="C40" s="139">
        <v>3240</v>
      </c>
      <c r="D40" s="137">
        <v>3440</v>
      </c>
      <c r="E40" s="137">
        <v>3480</v>
      </c>
      <c r="F40" s="156">
        <v>3808</v>
      </c>
      <c r="G40" s="156">
        <v>3449</v>
      </c>
      <c r="H40" s="156">
        <v>3448</v>
      </c>
      <c r="I40" s="140">
        <f t="shared" si="6"/>
        <v>20865</v>
      </c>
      <c r="J40" s="34"/>
    </row>
    <row r="41" spans="1:10" ht="17.25" thickBot="1">
      <c r="A41" s="21"/>
      <c r="B41" s="22" t="s">
        <v>27</v>
      </c>
      <c r="C41" s="157">
        <f>SUM(C36:C40)</f>
        <v>26460</v>
      </c>
      <c r="D41" s="148">
        <f t="shared" ref="D41:I41" si="7">SUM(D36:D40)</f>
        <v>28020</v>
      </c>
      <c r="E41" s="148">
        <f t="shared" si="7"/>
        <v>25100</v>
      </c>
      <c r="F41" s="148">
        <f t="shared" si="7"/>
        <v>29166</v>
      </c>
      <c r="G41" s="148">
        <f t="shared" si="7"/>
        <v>26254</v>
      </c>
      <c r="H41" s="148">
        <f t="shared" si="7"/>
        <v>27000</v>
      </c>
      <c r="I41" s="148">
        <f t="shared" si="7"/>
        <v>162000</v>
      </c>
      <c r="J41" s="37"/>
    </row>
    <row r="42" spans="1:10">
      <c r="A42" s="36"/>
      <c r="B42" s="23"/>
      <c r="C42" s="23"/>
      <c r="D42" s="37"/>
      <c r="E42" s="37"/>
      <c r="F42" s="37"/>
      <c r="G42" s="37"/>
      <c r="H42" s="37"/>
      <c r="I42" s="25"/>
      <c r="J42" s="25"/>
    </row>
    <row r="43" spans="1:10" ht="17.25" thickBot="1">
      <c r="A43" s="26" t="s">
        <v>28</v>
      </c>
      <c r="B43" s="26"/>
      <c r="C43" s="26"/>
      <c r="D43" s="27"/>
      <c r="E43" s="27"/>
      <c r="F43" s="27"/>
      <c r="G43" s="27"/>
      <c r="H43" s="27"/>
      <c r="I43" s="28"/>
      <c r="J43" s="36"/>
    </row>
    <row r="44" spans="1:10" ht="17.25" thickBot="1">
      <c r="A44" s="29" t="s">
        <v>6</v>
      </c>
      <c r="B44" s="30" t="s">
        <v>23</v>
      </c>
      <c r="C44" s="14" t="s">
        <v>94</v>
      </c>
      <c r="D44" s="149" t="s">
        <v>95</v>
      </c>
      <c r="E44" s="149" t="s">
        <v>96</v>
      </c>
      <c r="F44" s="149" t="s">
        <v>86</v>
      </c>
      <c r="G44" s="149" t="s">
        <v>87</v>
      </c>
      <c r="H44" s="149" t="s">
        <v>120</v>
      </c>
      <c r="I44" s="57" t="s">
        <v>83</v>
      </c>
      <c r="J44" s="122"/>
    </row>
    <row r="45" spans="1:10" ht="17.25" thickBot="1">
      <c r="A45" s="38">
        <v>1</v>
      </c>
      <c r="B45" s="56" t="s">
        <v>19</v>
      </c>
      <c r="C45" s="158">
        <v>72870</v>
      </c>
      <c r="D45" s="158">
        <v>72115</v>
      </c>
      <c r="E45" s="158">
        <v>70675</v>
      </c>
      <c r="F45" s="168">
        <v>75305</v>
      </c>
      <c r="G45" s="168">
        <v>73000</v>
      </c>
      <c r="H45" s="168">
        <v>73000</v>
      </c>
      <c r="I45" s="124">
        <f t="shared" ref="I45" si="8">SUM(C45:H45)</f>
        <v>436965</v>
      </c>
      <c r="J45" s="34"/>
    </row>
    <row r="46" spans="1:10" s="8" customFormat="1">
      <c r="A46" s="42"/>
      <c r="B46" s="42"/>
      <c r="C46" s="42"/>
      <c r="D46" s="43"/>
      <c r="E46" s="43"/>
      <c r="F46" s="43"/>
      <c r="G46" s="43"/>
      <c r="H46" s="43"/>
      <c r="I46" s="25"/>
      <c r="J46" s="25"/>
    </row>
    <row r="47" spans="1:10" ht="17.25" thickBot="1">
      <c r="A47" s="11" t="s">
        <v>80</v>
      </c>
      <c r="B47" s="13"/>
      <c r="C47" s="13"/>
      <c r="D47" s="35"/>
      <c r="E47" s="35"/>
      <c r="F47" s="35"/>
      <c r="G47" s="35"/>
      <c r="H47" s="35"/>
      <c r="I47" s="35"/>
      <c r="J47" s="36"/>
    </row>
    <row r="48" spans="1:10" ht="17.25" thickBot="1">
      <c r="A48" s="29" t="s">
        <v>6</v>
      </c>
      <c r="B48" s="30" t="s">
        <v>23</v>
      </c>
      <c r="C48" s="14" t="s">
        <v>94</v>
      </c>
      <c r="D48" s="149" t="s">
        <v>95</v>
      </c>
      <c r="E48" s="149" t="s">
        <v>96</v>
      </c>
      <c r="F48" s="149" t="s">
        <v>86</v>
      </c>
      <c r="G48" s="149" t="s">
        <v>87</v>
      </c>
      <c r="H48" s="149" t="s">
        <v>120</v>
      </c>
      <c r="I48" s="57" t="s">
        <v>83</v>
      </c>
      <c r="J48" s="122"/>
    </row>
    <row r="49" spans="1:11">
      <c r="A49" s="44">
        <v>1</v>
      </c>
      <c r="B49" s="18" t="s">
        <v>19</v>
      </c>
      <c r="C49" s="160">
        <v>12068</v>
      </c>
      <c r="D49" s="160">
        <v>13172</v>
      </c>
      <c r="E49" s="160">
        <v>12711</v>
      </c>
      <c r="F49" s="123">
        <v>12286</v>
      </c>
      <c r="G49" s="123">
        <v>12265</v>
      </c>
      <c r="H49" s="123">
        <v>12265</v>
      </c>
      <c r="I49" s="140">
        <f t="shared" ref="I49:I50" si="9">SUM(C49:H49)</f>
        <v>74767</v>
      </c>
      <c r="J49" s="34"/>
      <c r="K49" s="32"/>
    </row>
    <row r="50" spans="1:11" ht="17.25" thickBot="1">
      <c r="A50" s="45">
        <v>2</v>
      </c>
      <c r="B50" s="18" t="s">
        <v>20</v>
      </c>
      <c r="C50" s="161">
        <v>7713</v>
      </c>
      <c r="D50" s="161">
        <v>7636</v>
      </c>
      <c r="E50" s="161">
        <v>7714</v>
      </c>
      <c r="F50" s="156">
        <v>7735</v>
      </c>
      <c r="G50" s="156">
        <v>7735</v>
      </c>
      <c r="H50" s="156">
        <v>7735</v>
      </c>
      <c r="I50" s="140">
        <f t="shared" si="9"/>
        <v>46268</v>
      </c>
      <c r="J50" s="34"/>
    </row>
    <row r="51" spans="1:11" ht="17.25" thickBot="1">
      <c r="A51" s="40"/>
      <c r="B51" s="41" t="s">
        <v>29</v>
      </c>
      <c r="C51" s="162">
        <f>SUM(C49:C50)</f>
        <v>19781</v>
      </c>
      <c r="D51" s="163">
        <f t="shared" ref="D51:I51" si="10">SUM(D49:D50)</f>
        <v>20808</v>
      </c>
      <c r="E51" s="163">
        <f t="shared" si="10"/>
        <v>20425</v>
      </c>
      <c r="F51" s="163">
        <f t="shared" si="10"/>
        <v>20021</v>
      </c>
      <c r="G51" s="163">
        <f t="shared" si="10"/>
        <v>20000</v>
      </c>
      <c r="H51" s="163">
        <f t="shared" si="10"/>
        <v>20000</v>
      </c>
      <c r="I51" s="163">
        <f t="shared" si="10"/>
        <v>121035</v>
      </c>
      <c r="J51" s="43"/>
    </row>
    <row r="52" spans="1:11">
      <c r="A52" s="42"/>
      <c r="B52" s="42"/>
      <c r="C52" s="42"/>
      <c r="D52" s="43"/>
      <c r="E52" s="43"/>
      <c r="F52" s="43"/>
      <c r="G52" s="43"/>
      <c r="H52" s="43"/>
      <c r="I52" s="25"/>
      <c r="J52" s="25"/>
    </row>
    <row r="53" spans="1:11" ht="17.25" thickBot="1">
      <c r="A53" s="11" t="s">
        <v>81</v>
      </c>
      <c r="B53" s="13"/>
      <c r="C53" s="13"/>
      <c r="D53" s="35"/>
      <c r="E53" s="35"/>
      <c r="F53" s="35"/>
      <c r="G53" s="35"/>
      <c r="H53" s="35"/>
      <c r="I53" s="35"/>
      <c r="J53" s="36"/>
    </row>
    <row r="54" spans="1:11" ht="17.25" thickBot="1">
      <c r="A54" s="46" t="s">
        <v>6</v>
      </c>
      <c r="B54" s="47" t="s">
        <v>23</v>
      </c>
      <c r="C54" s="14" t="s">
        <v>94</v>
      </c>
      <c r="D54" s="149" t="s">
        <v>95</v>
      </c>
      <c r="E54" s="149" t="s">
        <v>96</v>
      </c>
      <c r="F54" s="149" t="s">
        <v>86</v>
      </c>
      <c r="G54" s="149" t="s">
        <v>87</v>
      </c>
      <c r="H54" s="149" t="s">
        <v>120</v>
      </c>
      <c r="I54" s="57" t="s">
        <v>83</v>
      </c>
      <c r="J54" s="122"/>
    </row>
    <row r="55" spans="1:11" ht="17.25" thickBot="1">
      <c r="A55" s="48">
        <v>1</v>
      </c>
      <c r="B55" s="56" t="s">
        <v>30</v>
      </c>
      <c r="C55" s="124">
        <v>825</v>
      </c>
      <c r="D55" s="164">
        <v>825</v>
      </c>
      <c r="E55" s="159">
        <v>825</v>
      </c>
      <c r="F55" s="168">
        <v>825</v>
      </c>
      <c r="G55" s="168">
        <v>825</v>
      </c>
      <c r="H55" s="168">
        <v>825</v>
      </c>
      <c r="I55" s="140">
        <f t="shared" ref="I55" si="11">SUM(C55:H55)</f>
        <v>4950</v>
      </c>
      <c r="J55" s="34"/>
    </row>
    <row r="56" spans="1:11" ht="17.25" thickBot="1">
      <c r="A56" s="49"/>
      <c r="B56" s="121"/>
      <c r="C56" s="35"/>
      <c r="D56" s="50"/>
      <c r="E56" s="50"/>
      <c r="F56" s="50"/>
      <c r="G56" s="50"/>
      <c r="H56" s="50"/>
      <c r="I56" s="25"/>
      <c r="J56" s="36"/>
    </row>
    <row r="57" spans="1:11" ht="17.25" thickBot="1">
      <c r="A57" s="29" t="s">
        <v>6</v>
      </c>
      <c r="B57" s="59" t="s">
        <v>23</v>
      </c>
      <c r="C57" s="14" t="s">
        <v>94</v>
      </c>
      <c r="D57" s="149" t="s">
        <v>95</v>
      </c>
      <c r="E57" s="149" t="s">
        <v>96</v>
      </c>
      <c r="F57" s="149" t="s">
        <v>86</v>
      </c>
      <c r="G57" s="149" t="s">
        <v>87</v>
      </c>
      <c r="H57" s="149" t="s">
        <v>120</v>
      </c>
      <c r="I57" s="57" t="s">
        <v>83</v>
      </c>
      <c r="J57" s="122"/>
    </row>
    <row r="58" spans="1:11" ht="17.25" thickBot="1">
      <c r="A58" s="134"/>
      <c r="B58" s="135" t="s">
        <v>31</v>
      </c>
      <c r="C58" s="136">
        <f>C21+C25+C32+C41+C45+C51+C55</f>
        <v>561932.68999999994</v>
      </c>
      <c r="D58" s="136">
        <f t="shared" ref="D58:H58" si="12">D21+D25+D32+D41+D45+D51+D55</f>
        <v>616886.76</v>
      </c>
      <c r="E58" s="136">
        <f t="shared" si="12"/>
        <v>611285.67999999993</v>
      </c>
      <c r="F58" s="136">
        <f t="shared" si="12"/>
        <v>620139.10000000009</v>
      </c>
      <c r="G58" s="136">
        <f t="shared" si="12"/>
        <v>586032</v>
      </c>
      <c r="H58" s="136">
        <f t="shared" si="12"/>
        <v>597723.77</v>
      </c>
      <c r="I58" s="140">
        <f t="shared" ref="I58" si="13">SUM(C58:H58)</f>
        <v>3594000</v>
      </c>
      <c r="J58" s="43"/>
      <c r="K58" s="32"/>
    </row>
    <row r="59" spans="1:11">
      <c r="A59" s="42"/>
      <c r="B59" s="165" t="s">
        <v>89</v>
      </c>
      <c r="C59" s="166">
        <v>3594000</v>
      </c>
      <c r="D59" s="165" t="s">
        <v>98</v>
      </c>
      <c r="E59" s="170" t="s">
        <v>99</v>
      </c>
      <c r="F59" s="166">
        <f>I26</f>
        <v>11859.91</v>
      </c>
      <c r="G59" s="3" t="s">
        <v>97</v>
      </c>
      <c r="I59" s="25"/>
      <c r="J59" s="25"/>
    </row>
    <row r="60" spans="1:11">
      <c r="A60" s="42"/>
      <c r="B60" s="165" t="s">
        <v>90</v>
      </c>
      <c r="C60" s="166">
        <f>I58</f>
        <v>3594000</v>
      </c>
      <c r="E60" s="170" t="s">
        <v>100</v>
      </c>
      <c r="F60" s="166">
        <f>I21+I32+I41+I45+I51+I55</f>
        <v>3582140.0900000003</v>
      </c>
      <c r="I60" s="25"/>
      <c r="J60" s="25"/>
      <c r="K60" s="32"/>
    </row>
    <row r="61" spans="1:11">
      <c r="A61" s="42"/>
      <c r="B61" s="165" t="s">
        <v>91</v>
      </c>
      <c r="C61" s="166">
        <f>C59-C60</f>
        <v>0</v>
      </c>
      <c r="F61" s="32">
        <f>SUM(F59:F60)</f>
        <v>3594000.0000000005</v>
      </c>
      <c r="I61" s="25">
        <v>3594000</v>
      </c>
      <c r="J61" s="25"/>
    </row>
    <row r="62" spans="1:11" ht="17.25" thickBot="1">
      <c r="A62" s="42"/>
      <c r="I62" s="25"/>
      <c r="J62" s="25"/>
    </row>
    <row r="63" spans="1:11" ht="17.25" thickBot="1">
      <c r="B63" s="131" t="s">
        <v>32</v>
      </c>
      <c r="C63" s="29" t="s">
        <v>94</v>
      </c>
      <c r="D63" s="511" t="s">
        <v>95</v>
      </c>
      <c r="E63" s="511" t="s">
        <v>96</v>
      </c>
      <c r="F63" s="511" t="s">
        <v>86</v>
      </c>
      <c r="G63" s="511" t="s">
        <v>87</v>
      </c>
      <c r="H63" s="511" t="s">
        <v>120</v>
      </c>
      <c r="I63" s="512" t="s">
        <v>83</v>
      </c>
      <c r="J63" s="122"/>
    </row>
    <row r="64" spans="1:11" s="8" customFormat="1">
      <c r="B64" s="128" t="s">
        <v>33</v>
      </c>
      <c r="C64" s="510">
        <f t="shared" ref="C64:H64" si="14">C18+C30+C45+C49</f>
        <v>128688.05</v>
      </c>
      <c r="D64" s="140">
        <f t="shared" si="14"/>
        <v>137323.82</v>
      </c>
      <c r="E64" s="140">
        <f t="shared" si="14"/>
        <v>136452.71</v>
      </c>
      <c r="F64" s="140">
        <f t="shared" si="14"/>
        <v>139879</v>
      </c>
      <c r="G64" s="140">
        <f t="shared" si="14"/>
        <v>137552</v>
      </c>
      <c r="H64" s="140">
        <f t="shared" si="14"/>
        <v>137359</v>
      </c>
      <c r="I64" s="140">
        <f t="shared" ref="I64:I67" si="15">SUM(C64:H64)</f>
        <v>817254.58</v>
      </c>
      <c r="J64" s="34"/>
    </row>
    <row r="65" spans="2:10" s="8" customFormat="1">
      <c r="B65" s="129" t="s">
        <v>34</v>
      </c>
      <c r="C65" s="509">
        <f t="shared" ref="C65:H65" si="16">C40+C31+C50</f>
        <v>10953</v>
      </c>
      <c r="D65" s="137">
        <f t="shared" si="16"/>
        <v>11876</v>
      </c>
      <c r="E65" s="137">
        <f t="shared" si="16"/>
        <v>11754</v>
      </c>
      <c r="F65" s="137">
        <f t="shared" si="16"/>
        <v>13086</v>
      </c>
      <c r="G65" s="137">
        <f t="shared" si="16"/>
        <v>11648</v>
      </c>
      <c r="H65" s="137">
        <f t="shared" si="16"/>
        <v>11647</v>
      </c>
      <c r="I65" s="137">
        <f t="shared" si="15"/>
        <v>70964</v>
      </c>
      <c r="J65" s="34"/>
    </row>
    <row r="66" spans="2:10" s="8" customFormat="1">
      <c r="B66" s="129" t="s">
        <v>35</v>
      </c>
      <c r="C66" s="509">
        <f t="shared" ref="C66:G67" si="17">C19</f>
        <v>9427.15</v>
      </c>
      <c r="D66" s="137">
        <f t="shared" si="17"/>
        <v>19045.36</v>
      </c>
      <c r="E66" s="137">
        <f t="shared" si="17"/>
        <v>28888.54</v>
      </c>
      <c r="F66" s="137">
        <f t="shared" si="17"/>
        <v>29041.279999999999</v>
      </c>
      <c r="G66" s="137">
        <f t="shared" si="17"/>
        <v>28647</v>
      </c>
      <c r="H66" s="137">
        <f t="shared" ref="H66" si="18">H19</f>
        <v>28585</v>
      </c>
      <c r="I66" s="137">
        <f t="shared" si="15"/>
        <v>143634.33000000002</v>
      </c>
      <c r="J66" s="34"/>
    </row>
    <row r="67" spans="2:10" s="8" customFormat="1" ht="17.25" thickBot="1">
      <c r="B67" s="130" t="s">
        <v>36</v>
      </c>
      <c r="C67" s="513">
        <f t="shared" si="17"/>
        <v>9758.49</v>
      </c>
      <c r="D67" s="139">
        <f t="shared" si="17"/>
        <v>17597.009999999998</v>
      </c>
      <c r="E67" s="139">
        <f t="shared" si="17"/>
        <v>18769.990000000002</v>
      </c>
      <c r="F67" s="139">
        <f t="shared" si="17"/>
        <v>26043.32</v>
      </c>
      <c r="G67" s="139">
        <f t="shared" si="17"/>
        <v>26043</v>
      </c>
      <c r="H67" s="139">
        <f t="shared" ref="H67" si="19">H20</f>
        <v>25971.77</v>
      </c>
      <c r="I67" s="139">
        <f t="shared" si="15"/>
        <v>124183.58</v>
      </c>
      <c r="J67" s="34"/>
    </row>
    <row r="68" spans="2:10" s="8" customFormat="1" ht="17.25" thickBot="1">
      <c r="B68" s="131" t="s">
        <v>37</v>
      </c>
      <c r="C68" s="124">
        <f>SUM(C64:C67)</f>
        <v>158826.68999999997</v>
      </c>
      <c r="D68" s="124">
        <f t="shared" ref="D68:G68" si="20">SUM(D64:D67)</f>
        <v>185842.19</v>
      </c>
      <c r="E68" s="124">
        <f t="shared" si="20"/>
        <v>195865.24</v>
      </c>
      <c r="F68" s="124">
        <f t="shared" si="20"/>
        <v>208049.6</v>
      </c>
      <c r="G68" s="124">
        <f t="shared" si="20"/>
        <v>203890</v>
      </c>
      <c r="H68" s="124">
        <f t="shared" ref="H68:I68" si="21">SUM(H64:H67)</f>
        <v>203562.77</v>
      </c>
      <c r="I68" s="124">
        <f t="shared" si="21"/>
        <v>1156036.49</v>
      </c>
      <c r="J68" s="34"/>
    </row>
    <row r="69" spans="2:10" s="8" customFormat="1" ht="17.25" thickBot="1">
      <c r="B69" s="131" t="s">
        <v>38</v>
      </c>
      <c r="C69" s="124">
        <f t="shared" ref="C69:G69" si="22">C11+C12+C13+C14+C15+C16+C17+C36+C37+C38+C39+C55</f>
        <v>403106</v>
      </c>
      <c r="D69" s="124">
        <f t="shared" si="22"/>
        <v>429460.89000000007</v>
      </c>
      <c r="E69" s="124">
        <f t="shared" si="22"/>
        <v>405144.21</v>
      </c>
      <c r="F69" s="124">
        <f t="shared" si="22"/>
        <v>412089.5</v>
      </c>
      <c r="G69" s="124">
        <f t="shared" si="22"/>
        <v>382142</v>
      </c>
      <c r="H69" s="124">
        <f t="shared" ref="H69:I69" si="23">H11+H12+H13+H14+H15+H16+H17+H36+H37+H38+H39+H55</f>
        <v>394161</v>
      </c>
      <c r="I69" s="124">
        <f t="shared" si="23"/>
        <v>2426103.6</v>
      </c>
      <c r="J69" s="34"/>
    </row>
    <row r="70" spans="2:10" s="8" customFormat="1">
      <c r="B70" s="524" t="s">
        <v>220</v>
      </c>
      <c r="C70" s="525">
        <f>C68+C69</f>
        <v>561932.68999999994</v>
      </c>
      <c r="D70" s="525">
        <f t="shared" ref="D70:G70" si="24">D68+D69</f>
        <v>615303.08000000007</v>
      </c>
      <c r="E70" s="525">
        <f t="shared" si="24"/>
        <v>601009.44999999995</v>
      </c>
      <c r="F70" s="525">
        <f t="shared" si="24"/>
        <v>620139.1</v>
      </c>
      <c r="G70" s="525">
        <f t="shared" si="24"/>
        <v>586032</v>
      </c>
      <c r="H70" s="525">
        <f t="shared" ref="H70:I70" si="25">H68+H69</f>
        <v>597723.77</v>
      </c>
      <c r="I70" s="525">
        <f t="shared" si="25"/>
        <v>3582140.09</v>
      </c>
      <c r="J70" s="34"/>
    </row>
    <row r="71" spans="2:10" s="8" customFormat="1" ht="15.75" customHeight="1">
      <c r="B71" s="526" t="s">
        <v>99</v>
      </c>
      <c r="C71" s="527">
        <f>C26</f>
        <v>0</v>
      </c>
      <c r="D71" s="527">
        <f t="shared" ref="D71:I71" si="26">D26</f>
        <v>1583.68</v>
      </c>
      <c r="E71" s="527">
        <f t="shared" si="26"/>
        <v>10276.23</v>
      </c>
      <c r="F71" s="527">
        <f t="shared" si="26"/>
        <v>0</v>
      </c>
      <c r="G71" s="527">
        <f t="shared" si="26"/>
        <v>0</v>
      </c>
      <c r="H71" s="527">
        <f t="shared" si="26"/>
        <v>0</v>
      </c>
      <c r="I71" s="527">
        <f t="shared" si="26"/>
        <v>11859.91</v>
      </c>
      <c r="J71" s="34"/>
    </row>
    <row r="72" spans="2:10" s="8" customFormat="1" ht="15.75" customHeight="1">
      <c r="B72" s="528" t="s">
        <v>221</v>
      </c>
      <c r="C72" s="529">
        <f>SUM(C70:C71)</f>
        <v>561932.68999999994</v>
      </c>
      <c r="D72" s="529">
        <f t="shared" ref="D72:I72" si="27">SUM(D70:D71)</f>
        <v>616886.76000000013</v>
      </c>
      <c r="E72" s="529">
        <f t="shared" si="27"/>
        <v>611285.67999999993</v>
      </c>
      <c r="F72" s="529">
        <f t="shared" si="27"/>
        <v>620139.1</v>
      </c>
      <c r="G72" s="529">
        <f t="shared" si="27"/>
        <v>586032</v>
      </c>
      <c r="H72" s="529">
        <f t="shared" si="27"/>
        <v>597723.77</v>
      </c>
      <c r="I72" s="529">
        <f t="shared" si="27"/>
        <v>3594000</v>
      </c>
      <c r="J72" s="34"/>
    </row>
    <row r="73" spans="2:10" s="8" customFormat="1" ht="15.75" customHeight="1">
      <c r="B73" s="35"/>
      <c r="C73" s="34"/>
      <c r="D73" s="34"/>
      <c r="E73" s="34"/>
      <c r="F73" s="34"/>
      <c r="G73" s="34"/>
      <c r="H73" s="34"/>
      <c r="I73" s="34"/>
      <c r="J73" s="34"/>
    </row>
    <row r="74" spans="2:10" s="8" customFormat="1" ht="17.25" thickBot="1">
      <c r="D74" s="132"/>
      <c r="E74" s="132"/>
      <c r="F74" s="132"/>
      <c r="G74" s="132"/>
      <c r="H74" s="132"/>
      <c r="I74" s="34"/>
      <c r="J74" s="35"/>
    </row>
    <row r="75" spans="2:10" s="8" customFormat="1" ht="17.25" thickBot="1">
      <c r="B75" s="146" t="s">
        <v>43</v>
      </c>
      <c r="C75" s="14" t="s">
        <v>94</v>
      </c>
      <c r="D75" s="149" t="s">
        <v>95</v>
      </c>
      <c r="E75" s="149" t="s">
        <v>96</v>
      </c>
      <c r="F75" s="149" t="s">
        <v>86</v>
      </c>
      <c r="G75" s="149" t="s">
        <v>87</v>
      </c>
      <c r="H75" s="149" t="s">
        <v>120</v>
      </c>
      <c r="I75" s="57" t="s">
        <v>83</v>
      </c>
      <c r="J75" s="122"/>
    </row>
    <row r="76" spans="2:10" s="8" customFormat="1">
      <c r="B76" s="147" t="s">
        <v>41</v>
      </c>
      <c r="C76" s="140">
        <f t="shared" ref="C76:H76" si="28">C31</f>
        <v>0</v>
      </c>
      <c r="D76" s="140">
        <f t="shared" si="28"/>
        <v>800</v>
      </c>
      <c r="E76" s="140">
        <f t="shared" si="28"/>
        <v>560</v>
      </c>
      <c r="F76" s="140">
        <f t="shared" si="28"/>
        <v>1543</v>
      </c>
      <c r="G76" s="140">
        <f t="shared" si="28"/>
        <v>464</v>
      </c>
      <c r="H76" s="140">
        <f t="shared" si="28"/>
        <v>464</v>
      </c>
      <c r="I76" s="140">
        <f t="shared" ref="I76:I78" si="29">SUM(C76:H76)</f>
        <v>3831</v>
      </c>
      <c r="J76" s="34"/>
    </row>
    <row r="77" spans="2:10" s="8" customFormat="1">
      <c r="B77" s="51" t="s">
        <v>44</v>
      </c>
      <c r="C77" s="137">
        <f t="shared" ref="C77:H77" si="30">C40</f>
        <v>3240</v>
      </c>
      <c r="D77" s="137">
        <f t="shared" si="30"/>
        <v>3440</v>
      </c>
      <c r="E77" s="137">
        <f t="shared" si="30"/>
        <v>3480</v>
      </c>
      <c r="F77" s="137">
        <f t="shared" si="30"/>
        <v>3808</v>
      </c>
      <c r="G77" s="137">
        <f t="shared" si="30"/>
        <v>3449</v>
      </c>
      <c r="H77" s="137">
        <f t="shared" si="30"/>
        <v>3448</v>
      </c>
      <c r="I77" s="140">
        <f t="shared" si="29"/>
        <v>20865</v>
      </c>
      <c r="J77" s="34"/>
    </row>
    <row r="78" spans="2:10" s="8" customFormat="1" ht="17.25" thickBot="1">
      <c r="B78" s="141" t="s">
        <v>42</v>
      </c>
      <c r="C78" s="139">
        <f t="shared" ref="C78:H78" si="31">C50</f>
        <v>7713</v>
      </c>
      <c r="D78" s="139">
        <f t="shared" si="31"/>
        <v>7636</v>
      </c>
      <c r="E78" s="139">
        <f t="shared" si="31"/>
        <v>7714</v>
      </c>
      <c r="F78" s="139">
        <f t="shared" si="31"/>
        <v>7735</v>
      </c>
      <c r="G78" s="139">
        <f t="shared" si="31"/>
        <v>7735</v>
      </c>
      <c r="H78" s="139">
        <f t="shared" si="31"/>
        <v>7735</v>
      </c>
      <c r="I78" s="140">
        <f t="shared" si="29"/>
        <v>46268</v>
      </c>
      <c r="J78" s="34"/>
    </row>
    <row r="79" spans="2:10" s="8" customFormat="1" ht="17.25" thickBot="1">
      <c r="B79" s="167" t="s">
        <v>39</v>
      </c>
      <c r="C79" s="157">
        <f>SUM(C76:C78)</f>
        <v>10953</v>
      </c>
      <c r="D79" s="148">
        <f t="shared" ref="D79:I79" si="32">SUM(D76:D78)</f>
        <v>11876</v>
      </c>
      <c r="E79" s="148">
        <f t="shared" si="32"/>
        <v>11754</v>
      </c>
      <c r="F79" s="148">
        <f t="shared" si="32"/>
        <v>13086</v>
      </c>
      <c r="G79" s="148">
        <f t="shared" si="32"/>
        <v>11648</v>
      </c>
      <c r="H79" s="148">
        <f t="shared" si="32"/>
        <v>11647</v>
      </c>
      <c r="I79" s="148">
        <f t="shared" si="32"/>
        <v>70964</v>
      </c>
      <c r="J79" s="28"/>
    </row>
    <row r="80" spans="2:10" s="8" customFormat="1" ht="17.25" thickBot="1">
      <c r="B80" s="52"/>
      <c r="C80" s="52"/>
      <c r="D80" s="28"/>
      <c r="E80" s="28"/>
      <c r="F80" s="28"/>
      <c r="G80" s="28"/>
      <c r="H80" s="28"/>
      <c r="I80" s="28">
        <f>I79-I65</f>
        <v>0</v>
      </c>
      <c r="J80" s="35"/>
    </row>
    <row r="81" spans="2:10" s="8" customFormat="1" ht="17.25" thickBot="1">
      <c r="B81" s="146" t="s">
        <v>45</v>
      </c>
      <c r="C81" s="14" t="s">
        <v>94</v>
      </c>
      <c r="D81" s="149" t="s">
        <v>95</v>
      </c>
      <c r="E81" s="149" t="s">
        <v>96</v>
      </c>
      <c r="F81" s="149" t="s">
        <v>86</v>
      </c>
      <c r="G81" s="149" t="s">
        <v>87</v>
      </c>
      <c r="H81" s="149" t="s">
        <v>120</v>
      </c>
      <c r="I81" s="57" t="s">
        <v>83</v>
      </c>
      <c r="J81" s="122"/>
    </row>
    <row r="82" spans="2:10" s="8" customFormat="1">
      <c r="B82" s="142" t="s">
        <v>40</v>
      </c>
      <c r="C82" s="143">
        <f t="shared" ref="C82:H82" si="33">C18</f>
        <v>43150.05</v>
      </c>
      <c r="D82" s="152">
        <f t="shared" si="33"/>
        <v>51036.82</v>
      </c>
      <c r="E82" s="152">
        <f t="shared" si="33"/>
        <v>51106.71</v>
      </c>
      <c r="F82" s="152">
        <f t="shared" si="33"/>
        <v>50751</v>
      </c>
      <c r="G82" s="152">
        <f t="shared" si="33"/>
        <v>50751</v>
      </c>
      <c r="H82" s="152">
        <f t="shared" si="33"/>
        <v>50558</v>
      </c>
      <c r="I82" s="143">
        <f t="shared" ref="I82:I85" si="34">SUM(C82:H82)</f>
        <v>297353.57999999996</v>
      </c>
      <c r="J82" s="28"/>
    </row>
    <row r="83" spans="2:10" s="8" customFormat="1">
      <c r="B83" s="53" t="s">
        <v>41</v>
      </c>
      <c r="C83" s="138">
        <f t="shared" ref="C83:H83" si="35">C30</f>
        <v>600</v>
      </c>
      <c r="D83" s="153">
        <f t="shared" si="35"/>
        <v>1000</v>
      </c>
      <c r="E83" s="153">
        <f t="shared" si="35"/>
        <v>1960</v>
      </c>
      <c r="F83" s="153">
        <f t="shared" si="35"/>
        <v>1537</v>
      </c>
      <c r="G83" s="153">
        <f t="shared" si="35"/>
        <v>1536</v>
      </c>
      <c r="H83" s="153">
        <f t="shared" si="35"/>
        <v>1536</v>
      </c>
      <c r="I83" s="143">
        <f t="shared" si="34"/>
        <v>8169</v>
      </c>
      <c r="J83" s="28"/>
    </row>
    <row r="84" spans="2:10" s="8" customFormat="1">
      <c r="B84" s="51" t="s">
        <v>92</v>
      </c>
      <c r="C84" s="137">
        <f t="shared" ref="C84:H84" si="36">C45</f>
        <v>72870</v>
      </c>
      <c r="D84" s="150">
        <f t="shared" si="36"/>
        <v>72115</v>
      </c>
      <c r="E84" s="150">
        <f t="shared" si="36"/>
        <v>70675</v>
      </c>
      <c r="F84" s="150">
        <f t="shared" si="36"/>
        <v>75305</v>
      </c>
      <c r="G84" s="150">
        <f t="shared" si="36"/>
        <v>73000</v>
      </c>
      <c r="H84" s="150">
        <f t="shared" si="36"/>
        <v>73000</v>
      </c>
      <c r="I84" s="140">
        <f t="shared" si="34"/>
        <v>436965</v>
      </c>
      <c r="J84" s="34"/>
    </row>
    <row r="85" spans="2:10" s="8" customFormat="1" ht="17.25" thickBot="1">
      <c r="B85" s="141" t="s">
        <v>42</v>
      </c>
      <c r="C85" s="139">
        <f t="shared" ref="C85:H85" si="37">C49</f>
        <v>12068</v>
      </c>
      <c r="D85" s="151">
        <f t="shared" si="37"/>
        <v>13172</v>
      </c>
      <c r="E85" s="151">
        <f t="shared" si="37"/>
        <v>12711</v>
      </c>
      <c r="F85" s="151">
        <f t="shared" si="37"/>
        <v>12286</v>
      </c>
      <c r="G85" s="151">
        <f t="shared" si="37"/>
        <v>12265</v>
      </c>
      <c r="H85" s="151">
        <f t="shared" si="37"/>
        <v>12265</v>
      </c>
      <c r="I85" s="140">
        <f t="shared" si="34"/>
        <v>74767</v>
      </c>
      <c r="J85" s="34"/>
    </row>
    <row r="86" spans="2:10" s="8" customFormat="1" ht="17.25" thickBot="1">
      <c r="B86" s="144" t="s">
        <v>93</v>
      </c>
      <c r="C86" s="145">
        <f>C84+C85</f>
        <v>84938</v>
      </c>
      <c r="D86" s="145">
        <f t="shared" ref="D86:G86" si="38">D84+D85</f>
        <v>85287</v>
      </c>
      <c r="E86" s="145">
        <f t="shared" si="38"/>
        <v>83386</v>
      </c>
      <c r="F86" s="145">
        <f t="shared" si="38"/>
        <v>87591</v>
      </c>
      <c r="G86" s="145">
        <f t="shared" si="38"/>
        <v>85265</v>
      </c>
      <c r="H86" s="145">
        <f t="shared" ref="H86:I86" si="39">H84+H85</f>
        <v>85265</v>
      </c>
      <c r="I86" s="145">
        <f t="shared" si="39"/>
        <v>511732</v>
      </c>
      <c r="J86" s="28"/>
    </row>
    <row r="87" spans="2:10" s="8" customFormat="1" ht="17.25" thickBot="1">
      <c r="B87" s="144" t="s">
        <v>46</v>
      </c>
      <c r="C87" s="148">
        <f>C82+C83+C86</f>
        <v>128688.05</v>
      </c>
      <c r="D87" s="148">
        <f t="shared" ref="D87:G87" si="40">D82+D83+D86</f>
        <v>137323.82</v>
      </c>
      <c r="E87" s="148">
        <f t="shared" si="40"/>
        <v>136452.71</v>
      </c>
      <c r="F87" s="148">
        <f t="shared" si="40"/>
        <v>139879</v>
      </c>
      <c r="G87" s="148">
        <f t="shared" si="40"/>
        <v>137552</v>
      </c>
      <c r="H87" s="148">
        <f t="shared" ref="H87:I87" si="41">H82+H83+H86</f>
        <v>137359</v>
      </c>
      <c r="I87" s="148">
        <f t="shared" si="41"/>
        <v>817254.58</v>
      </c>
      <c r="J87" s="28"/>
    </row>
    <row r="88" spans="2:10" s="8" customFormat="1">
      <c r="I88" s="28">
        <f>I87-I64</f>
        <v>0</v>
      </c>
      <c r="J88" s="35"/>
    </row>
    <row r="89" spans="2:10" s="8" customFormat="1">
      <c r="I89" s="28"/>
      <c r="J89" s="35"/>
    </row>
    <row r="90" spans="2:10" s="8" customFormat="1" ht="17.25" thickBot="1">
      <c r="I90" s="28"/>
      <c r="J90" s="35"/>
    </row>
    <row r="91" spans="2:10" s="8" customFormat="1" ht="17.25" thickBot="1">
      <c r="B91" s="144" t="s">
        <v>103</v>
      </c>
      <c r="C91" s="173" t="s">
        <v>94</v>
      </c>
      <c r="D91" s="173" t="s">
        <v>95</v>
      </c>
      <c r="E91" s="173" t="s">
        <v>96</v>
      </c>
      <c r="F91" s="173" t="s">
        <v>86</v>
      </c>
      <c r="G91" s="173" t="s">
        <v>87</v>
      </c>
      <c r="H91" s="149" t="s">
        <v>120</v>
      </c>
      <c r="I91" s="174" t="s">
        <v>83</v>
      </c>
      <c r="J91" s="35"/>
    </row>
    <row r="92" spans="2:10" s="8" customFormat="1">
      <c r="B92" s="142" t="s">
        <v>102</v>
      </c>
      <c r="C92" s="140">
        <f>C16</f>
        <v>59889.71</v>
      </c>
      <c r="D92" s="140">
        <f t="shared" ref="D92:G92" si="42">D16</f>
        <v>68142.460000000006</v>
      </c>
      <c r="E92" s="140">
        <f t="shared" si="42"/>
        <v>63298.27</v>
      </c>
      <c r="F92" s="140">
        <f t="shared" si="42"/>
        <v>60902.560000000005</v>
      </c>
      <c r="G92" s="140">
        <f t="shared" si="42"/>
        <v>59480</v>
      </c>
      <c r="H92" s="140">
        <f t="shared" ref="H92" si="43">H16</f>
        <v>59399</v>
      </c>
      <c r="I92" s="140">
        <f t="shared" ref="I92:I93" si="44">SUM(C92:H92)</f>
        <v>371112</v>
      </c>
      <c r="J92" s="35"/>
    </row>
    <row r="93" spans="2:10" s="8" customFormat="1" ht="17.25" thickBot="1">
      <c r="B93" s="171" t="s">
        <v>99</v>
      </c>
      <c r="C93" s="139">
        <f>C25</f>
        <v>0</v>
      </c>
      <c r="D93" s="139">
        <f t="shared" ref="D93:G93" si="45">D25</f>
        <v>1583.68</v>
      </c>
      <c r="E93" s="139">
        <v>10276.23</v>
      </c>
      <c r="F93" s="139">
        <f t="shared" si="45"/>
        <v>0</v>
      </c>
      <c r="G93" s="139">
        <f t="shared" si="45"/>
        <v>0</v>
      </c>
      <c r="H93" s="139">
        <f t="shared" ref="H93" si="46">H25</f>
        <v>0</v>
      </c>
      <c r="I93" s="140">
        <f t="shared" si="44"/>
        <v>11859.91</v>
      </c>
    </row>
    <row r="94" spans="2:10" s="8" customFormat="1" ht="17.25" thickBot="1">
      <c r="B94" s="172" t="s">
        <v>104</v>
      </c>
      <c r="C94" s="148">
        <f>SUM(C92:C93)</f>
        <v>59889.71</v>
      </c>
      <c r="D94" s="148">
        <f t="shared" ref="D94:I94" si="47">SUM(D92:D93)</f>
        <v>69726.14</v>
      </c>
      <c r="E94" s="148">
        <f t="shared" si="47"/>
        <v>73574.5</v>
      </c>
      <c r="F94" s="148">
        <f t="shared" si="47"/>
        <v>60902.560000000005</v>
      </c>
      <c r="G94" s="148">
        <f t="shared" si="47"/>
        <v>59480</v>
      </c>
      <c r="H94" s="148">
        <f t="shared" si="47"/>
        <v>59399</v>
      </c>
      <c r="I94" s="148">
        <f t="shared" si="47"/>
        <v>382971.91</v>
      </c>
    </row>
    <row r="95" spans="2:10" s="8" customFormat="1">
      <c r="I95" s="28">
        <f>I94-I16-I26</f>
        <v>-2.5465851649641991E-11</v>
      </c>
      <c r="J95" s="35"/>
    </row>
    <row r="96" spans="2:10" s="8" customFormat="1">
      <c r="B96" s="106" t="s">
        <v>82</v>
      </c>
      <c r="C96" s="62" t="s">
        <v>222</v>
      </c>
      <c r="J96" s="35"/>
    </row>
    <row r="97" spans="2:10" s="8" customFormat="1">
      <c r="B97" s="106" t="s">
        <v>48</v>
      </c>
      <c r="C97" s="106"/>
      <c r="I97" s="28"/>
      <c r="J97" s="35"/>
    </row>
    <row r="98" spans="2:10" s="8" customFormat="1">
      <c r="F98" s="132">
        <f>F92+7927.13</f>
        <v>68829.69</v>
      </c>
      <c r="I98" s="28"/>
      <c r="J98" s="35"/>
    </row>
    <row r="99" spans="2:10" s="8" customFormat="1">
      <c r="I99" s="28"/>
      <c r="J99" s="35"/>
    </row>
    <row r="100" spans="2:10" s="8" customFormat="1">
      <c r="I100" s="28"/>
      <c r="J100" s="35"/>
    </row>
    <row r="101" spans="2:10" s="8" customFormat="1">
      <c r="D101" s="126"/>
      <c r="E101" s="126"/>
      <c r="F101" s="126"/>
      <c r="G101" s="126"/>
      <c r="H101" s="126"/>
      <c r="I101" s="122"/>
      <c r="J101" s="34"/>
    </row>
    <row r="102" spans="2:10" s="8" customFormat="1">
      <c r="D102" s="127"/>
      <c r="E102" s="127"/>
      <c r="F102" s="127"/>
      <c r="G102" s="127"/>
      <c r="H102" s="127"/>
      <c r="I102" s="35"/>
      <c r="J102" s="35"/>
    </row>
    <row r="103" spans="2:10" s="8" customFormat="1">
      <c r="B103"/>
      <c r="C103"/>
      <c r="D103"/>
      <c r="E103"/>
      <c r="F103"/>
      <c r="G103"/>
      <c r="H103"/>
      <c r="I103" s="35"/>
      <c r="J103" s="35"/>
    </row>
    <row r="104" spans="2:10" s="8" customFormat="1" ht="17.25">
      <c r="D104" s="133"/>
      <c r="E104" s="133"/>
      <c r="F104" s="133"/>
      <c r="G104" s="133"/>
      <c r="H104" s="133"/>
      <c r="I104" s="35"/>
      <c r="J104" s="35"/>
    </row>
  </sheetData>
  <pageMargins left="0.70866141732283472" right="0.19685039370078741" top="0.19685039370078741" bottom="0.39370078740157483" header="0.31496062992125984" footer="0.31496062992125984"/>
  <pageSetup scale="75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opLeftCell="A10" workbookViewId="0">
      <selection activeCell="E27" sqref="E27"/>
    </sheetView>
  </sheetViews>
  <sheetFormatPr defaultRowHeight="15"/>
  <cols>
    <col min="1" max="1" width="35.5703125" customWidth="1"/>
    <col min="2" max="2" width="14.7109375" customWidth="1"/>
    <col min="3" max="3" width="15.5703125" bestFit="1" customWidth="1"/>
    <col min="4" max="5" width="13.140625" bestFit="1" customWidth="1"/>
    <col min="6" max="6" width="14.5703125" customWidth="1"/>
    <col min="7" max="7" width="11.7109375" customWidth="1"/>
    <col min="8" max="8" width="16.42578125" bestFit="1" customWidth="1"/>
    <col min="9" max="9" width="13.28515625" bestFit="1" customWidth="1"/>
    <col min="10" max="10" width="12" bestFit="1" customWidth="1"/>
  </cols>
  <sheetData>
    <row r="1" spans="1:15" ht="16.5">
      <c r="A1" s="175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2"/>
      <c r="L1" s="6"/>
      <c r="M1" s="3"/>
      <c r="N1" s="3"/>
      <c r="O1" s="3"/>
    </row>
    <row r="2" spans="1:15" ht="16.5">
      <c r="A2" s="154" t="s">
        <v>124</v>
      </c>
      <c r="B2" s="177" t="s">
        <v>107</v>
      </c>
      <c r="C2" s="177"/>
      <c r="D2" s="177"/>
      <c r="E2" s="177"/>
      <c r="F2" s="177"/>
      <c r="G2" s="177"/>
      <c r="H2" s="177"/>
      <c r="I2" s="181"/>
      <c r="J2" s="177"/>
      <c r="K2" s="5"/>
      <c r="L2" s="3"/>
      <c r="M2" s="1"/>
      <c r="N2" s="3"/>
      <c r="O2" s="3"/>
    </row>
    <row r="3" spans="1:15" s="186" customFormat="1" ht="16.5">
      <c r="A3" s="182"/>
      <c r="B3" s="183"/>
      <c r="C3" s="183"/>
      <c r="D3" s="183"/>
      <c r="E3" s="183"/>
      <c r="F3" s="183"/>
      <c r="G3" s="183"/>
      <c r="H3" s="183"/>
      <c r="I3" s="184"/>
      <c r="J3" s="183"/>
      <c r="K3" s="185"/>
      <c r="L3" s="8"/>
      <c r="M3" s="179"/>
      <c r="N3" s="8"/>
      <c r="O3" s="8"/>
    </row>
    <row r="4" spans="1:15" s="186" customFormat="1" ht="16.5">
      <c r="A4" s="4" t="s">
        <v>49</v>
      </c>
      <c r="B4" s="4" t="s">
        <v>84</v>
      </c>
      <c r="C4" s="3"/>
      <c r="E4" s="3"/>
      <c r="F4" s="4" t="s">
        <v>50</v>
      </c>
      <c r="G4" s="4"/>
      <c r="I4" s="184"/>
      <c r="J4" s="183"/>
      <c r="K4" s="185"/>
      <c r="L4" s="8"/>
      <c r="M4" s="179"/>
      <c r="N4" s="8"/>
      <c r="O4" s="8"/>
    </row>
    <row r="5" spans="1:15" s="186" customFormat="1" ht="16.5">
      <c r="A5" s="4" t="s">
        <v>2</v>
      </c>
      <c r="B5" s="4" t="s">
        <v>85</v>
      </c>
      <c r="C5" s="3"/>
      <c r="E5" s="3"/>
      <c r="F5" s="4" t="s">
        <v>4</v>
      </c>
      <c r="G5" s="4"/>
      <c r="I5" s="184"/>
      <c r="J5" s="183"/>
      <c r="K5" s="185"/>
      <c r="L5" s="8"/>
      <c r="M5" s="179"/>
      <c r="N5" s="8"/>
      <c r="O5" s="8"/>
    </row>
    <row r="6" spans="1:15" s="186" customFormat="1" ht="16.5">
      <c r="A6" s="182"/>
      <c r="B6" s="183"/>
      <c r="C6" s="183"/>
      <c r="D6" s="183"/>
      <c r="E6" s="183"/>
      <c r="F6" s="183"/>
      <c r="G6" s="183"/>
      <c r="H6" s="183"/>
      <c r="I6" s="184"/>
      <c r="J6" s="183"/>
      <c r="K6" s="185"/>
      <c r="L6" s="8"/>
      <c r="M6" s="179"/>
      <c r="N6" s="8"/>
      <c r="O6" s="8"/>
    </row>
    <row r="7" spans="1:15" s="186" customFormat="1" ht="16.5">
      <c r="A7" s="182"/>
      <c r="B7" s="183"/>
      <c r="C7" s="183"/>
      <c r="D7" s="183"/>
      <c r="E7" s="183"/>
      <c r="F7" s="183"/>
      <c r="G7" s="183"/>
      <c r="H7" s="183"/>
      <c r="I7" s="184"/>
      <c r="J7" s="183"/>
      <c r="K7" s="185"/>
      <c r="L7" s="8"/>
      <c r="M7" s="179"/>
      <c r="N7" s="8"/>
      <c r="O7" s="8"/>
    </row>
    <row r="8" spans="1:15">
      <c r="A8" s="181"/>
      <c r="B8" s="181"/>
      <c r="C8" s="181"/>
      <c r="D8" s="181"/>
      <c r="E8" s="181"/>
      <c r="F8" s="181"/>
      <c r="G8" s="181"/>
      <c r="H8" s="181"/>
      <c r="I8" s="181"/>
      <c r="J8" s="181"/>
    </row>
    <row r="9" spans="1:15" s="188" customFormat="1" ht="18.75">
      <c r="A9" s="187" t="s">
        <v>118</v>
      </c>
    </row>
    <row r="10" spans="1:15" s="188" customFormat="1" ht="18.75">
      <c r="A10" s="187"/>
    </row>
    <row r="11" spans="1:15" ht="15.75">
      <c r="A11" s="189" t="s">
        <v>119</v>
      </c>
      <c r="F11" s="205">
        <v>3594000</v>
      </c>
      <c r="G11" s="207" t="s">
        <v>108</v>
      </c>
      <c r="I11" s="191"/>
      <c r="J11" s="191"/>
      <c r="K11" s="191"/>
      <c r="L11" s="186"/>
    </row>
    <row r="12" spans="1:15" ht="15.75">
      <c r="A12" s="189" t="s">
        <v>109</v>
      </c>
      <c r="F12" s="205">
        <f>SUM(B24:F24)</f>
        <v>2996276.23</v>
      </c>
      <c r="I12" s="191"/>
      <c r="J12" s="191"/>
      <c r="K12" s="191"/>
      <c r="L12" s="186"/>
    </row>
    <row r="13" spans="1:15" ht="15.75">
      <c r="A13" s="189" t="s">
        <v>121</v>
      </c>
      <c r="F13" s="205">
        <f>F11-F12</f>
        <v>597723.77</v>
      </c>
      <c r="I13" s="191"/>
      <c r="J13" s="191"/>
      <c r="K13" s="191"/>
      <c r="L13" s="186"/>
    </row>
    <row r="14" spans="1:15" ht="15.75">
      <c r="A14" s="189" t="s">
        <v>219</v>
      </c>
      <c r="B14" s="192"/>
      <c r="C14" s="193"/>
      <c r="D14" s="193"/>
      <c r="E14" s="193"/>
      <c r="F14" s="193"/>
      <c r="G14" s="193"/>
      <c r="H14" s="193"/>
    </row>
    <row r="15" spans="1:15" ht="15.75" thickBot="1">
      <c r="A15" s="61"/>
      <c r="B15" s="125"/>
    </row>
    <row r="16" spans="1:15" ht="16.5" thickBot="1">
      <c r="A16" s="210" t="s">
        <v>110</v>
      </c>
      <c r="B16" s="211" t="s">
        <v>111</v>
      </c>
      <c r="C16" s="211" t="s">
        <v>112</v>
      </c>
      <c r="D16" s="211" t="s">
        <v>113</v>
      </c>
      <c r="E16" s="211" t="s">
        <v>86</v>
      </c>
      <c r="F16" s="211" t="s">
        <v>87</v>
      </c>
      <c r="G16" s="514" t="s">
        <v>120</v>
      </c>
      <c r="H16" s="519" t="s">
        <v>39</v>
      </c>
    </row>
    <row r="17" spans="1:10" ht="15.75">
      <c r="A17" s="208" t="s">
        <v>114</v>
      </c>
      <c r="B17" s="209">
        <v>441396.69</v>
      </c>
      <c r="C17" s="209">
        <v>491735.08</v>
      </c>
      <c r="D17" s="209">
        <v>481464.45</v>
      </c>
      <c r="E17" s="209">
        <v>491742.1</v>
      </c>
      <c r="F17" s="209">
        <v>463953</v>
      </c>
      <c r="G17" s="515">
        <v>474898.77</v>
      </c>
      <c r="H17" s="520">
        <f>SUM(B17:G17)</f>
        <v>2845190.09</v>
      </c>
    </row>
    <row r="18" spans="1:10" ht="15.75">
      <c r="A18" s="95" t="s">
        <v>115</v>
      </c>
      <c r="B18" s="197">
        <v>0</v>
      </c>
      <c r="C18" s="197">
        <v>1583.68</v>
      </c>
      <c r="D18" s="197">
        <v>10276.23</v>
      </c>
      <c r="E18" s="197">
        <v>0</v>
      </c>
      <c r="F18" s="197">
        <v>0</v>
      </c>
      <c r="G18" s="516">
        <v>0</v>
      </c>
      <c r="H18" s="521">
        <f t="shared" ref="H18:H23" si="0">SUM(B18:G18)</f>
        <v>11859.91</v>
      </c>
    </row>
    <row r="19" spans="1:10" ht="15.75">
      <c r="A19" s="95" t="s">
        <v>41</v>
      </c>
      <c r="B19" s="197">
        <v>600</v>
      </c>
      <c r="C19" s="197">
        <v>1800</v>
      </c>
      <c r="D19" s="197">
        <v>2520</v>
      </c>
      <c r="E19" s="197">
        <v>3080</v>
      </c>
      <c r="F19" s="197">
        <v>2000</v>
      </c>
      <c r="G19" s="516">
        <v>2000</v>
      </c>
      <c r="H19" s="521">
        <f t="shared" si="0"/>
        <v>12000</v>
      </c>
    </row>
    <row r="20" spans="1:10" ht="15.75">
      <c r="A20" s="95" t="s">
        <v>44</v>
      </c>
      <c r="B20" s="197">
        <v>26460</v>
      </c>
      <c r="C20" s="197">
        <v>28020</v>
      </c>
      <c r="D20" s="197">
        <v>25100</v>
      </c>
      <c r="E20" s="197">
        <v>29166</v>
      </c>
      <c r="F20" s="197">
        <v>26254</v>
      </c>
      <c r="G20" s="516">
        <v>27000</v>
      </c>
      <c r="H20" s="521">
        <f t="shared" si="0"/>
        <v>162000</v>
      </c>
    </row>
    <row r="21" spans="1:10" ht="15.75">
      <c r="A21" s="95" t="s">
        <v>116</v>
      </c>
      <c r="B21" s="197">
        <v>72870</v>
      </c>
      <c r="C21" s="197">
        <v>72115</v>
      </c>
      <c r="D21" s="197">
        <v>70675</v>
      </c>
      <c r="E21" s="197">
        <v>75305</v>
      </c>
      <c r="F21" s="197">
        <v>73000</v>
      </c>
      <c r="G21" s="516">
        <v>73000</v>
      </c>
      <c r="H21" s="521">
        <f t="shared" si="0"/>
        <v>436965</v>
      </c>
      <c r="I21" s="189"/>
    </row>
    <row r="22" spans="1:10" ht="15.75">
      <c r="A22" s="95" t="s">
        <v>42</v>
      </c>
      <c r="B22" s="197">
        <v>19781</v>
      </c>
      <c r="C22" s="197">
        <v>20808</v>
      </c>
      <c r="D22" s="197">
        <v>20425</v>
      </c>
      <c r="E22" s="197">
        <v>20021</v>
      </c>
      <c r="F22" s="197">
        <v>20000</v>
      </c>
      <c r="G22" s="516">
        <v>20000</v>
      </c>
      <c r="H22" s="521">
        <f t="shared" si="0"/>
        <v>121035</v>
      </c>
      <c r="I22" s="199"/>
    </row>
    <row r="23" spans="1:10" ht="16.5" thickBot="1">
      <c r="A23" s="212" t="s">
        <v>117</v>
      </c>
      <c r="B23" s="213">
        <v>825</v>
      </c>
      <c r="C23" s="213">
        <v>825</v>
      </c>
      <c r="D23" s="213">
        <v>825</v>
      </c>
      <c r="E23" s="213">
        <v>825</v>
      </c>
      <c r="F23" s="213">
        <v>825</v>
      </c>
      <c r="G23" s="517">
        <v>825</v>
      </c>
      <c r="H23" s="522">
        <f t="shared" si="0"/>
        <v>4950</v>
      </c>
      <c r="I23" s="199"/>
    </row>
    <row r="24" spans="1:10" ht="16.5" thickBot="1">
      <c r="A24" s="214" t="s">
        <v>39</v>
      </c>
      <c r="B24" s="215">
        <f>SUM(B17:B23)</f>
        <v>561932.68999999994</v>
      </c>
      <c r="C24" s="215">
        <f t="shared" ref="C24:H24" si="1">SUM(C17:C23)</f>
        <v>616886.76</v>
      </c>
      <c r="D24" s="215">
        <f t="shared" si="1"/>
        <v>611285.67999999993</v>
      </c>
      <c r="E24" s="215">
        <f t="shared" si="1"/>
        <v>620139.1</v>
      </c>
      <c r="F24" s="215">
        <f t="shared" si="1"/>
        <v>586032</v>
      </c>
      <c r="G24" s="518">
        <f t="shared" si="1"/>
        <v>597723.77</v>
      </c>
      <c r="H24" s="523">
        <f t="shared" si="1"/>
        <v>3594000</v>
      </c>
      <c r="I24" s="199"/>
      <c r="J24" s="180"/>
    </row>
    <row r="25" spans="1:10" ht="15.75">
      <c r="B25" s="200"/>
      <c r="H25" s="106"/>
      <c r="I25" s="199"/>
    </row>
    <row r="26" spans="1:10" ht="15.75">
      <c r="A26" s="195" t="s">
        <v>218</v>
      </c>
      <c r="B26" s="196" t="s">
        <v>123</v>
      </c>
      <c r="C26" s="196" t="s">
        <v>39</v>
      </c>
      <c r="D26" s="202"/>
      <c r="E26" s="202"/>
      <c r="F26" s="202"/>
      <c r="G26" s="202">
        <f>G24-F13</f>
        <v>0</v>
      </c>
      <c r="H26" s="202"/>
    </row>
    <row r="27" spans="1:10" ht="15.75">
      <c r="A27" s="95" t="s">
        <v>122</v>
      </c>
      <c r="B27" s="206">
        <v>1583.68</v>
      </c>
      <c r="C27" s="206">
        <f>SUM(B27)</f>
        <v>1583.68</v>
      </c>
      <c r="D27" s="202"/>
      <c r="E27" s="202"/>
      <c r="F27" s="202"/>
      <c r="G27" s="202"/>
      <c r="H27" s="202"/>
    </row>
    <row r="28" spans="1:10" ht="15.75">
      <c r="A28" s="95" t="s">
        <v>217</v>
      </c>
      <c r="B28" s="206">
        <v>10276.23</v>
      </c>
      <c r="C28" s="206">
        <f>SUM(B28)</f>
        <v>10276.23</v>
      </c>
      <c r="D28" s="202"/>
      <c r="E28" s="202"/>
      <c r="F28" s="202"/>
      <c r="G28" s="202"/>
      <c r="H28" s="202"/>
    </row>
    <row r="29" spans="1:10" ht="15.75">
      <c r="A29" s="195" t="s">
        <v>39</v>
      </c>
      <c r="B29" s="196">
        <f>SUM(B27:B28)</f>
        <v>11859.91</v>
      </c>
      <c r="C29" s="196">
        <f>SUM(C27:C28)</f>
        <v>11859.91</v>
      </c>
      <c r="D29" s="202"/>
      <c r="E29" s="202"/>
      <c r="F29" s="202"/>
      <c r="G29" s="202"/>
      <c r="H29" s="202"/>
    </row>
    <row r="30" spans="1:10" ht="15.75">
      <c r="A30" s="190"/>
      <c r="B30" s="202"/>
      <c r="C30" s="202"/>
      <c r="D30" s="202"/>
      <c r="E30" s="202"/>
      <c r="F30" s="202"/>
      <c r="G30" s="202"/>
      <c r="H30" s="202"/>
    </row>
    <row r="31" spans="1:10" s="127" customFormat="1" ht="15.75">
      <c r="A31" s="106" t="s">
        <v>82</v>
      </c>
      <c r="B31" s="126"/>
      <c r="D31" s="203"/>
      <c r="E31" s="203"/>
      <c r="J31" s="203"/>
    </row>
    <row r="32" spans="1:10" s="127" customFormat="1" ht="15.75">
      <c r="A32" s="106" t="s">
        <v>48</v>
      </c>
    </row>
    <row r="33" spans="4:4">
      <c r="D33" s="204"/>
    </row>
  </sheetData>
  <pageMargins left="0.70866141732283472" right="0" top="0.74803149606299213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activeCell="C17" sqref="C17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75" t="s">
        <v>0</v>
      </c>
      <c r="B1" s="175"/>
      <c r="C1" s="175"/>
      <c r="D1" s="175"/>
      <c r="E1" s="175"/>
      <c r="F1" s="175"/>
      <c r="G1" s="216"/>
      <c r="H1" s="216"/>
      <c r="I1" s="216"/>
    </row>
    <row r="2" spans="1:10" ht="15.75">
      <c r="A2" s="154" t="s">
        <v>124</v>
      </c>
      <c r="B2" s="304"/>
      <c r="C2" s="175"/>
      <c r="D2" s="175"/>
      <c r="E2" s="175"/>
      <c r="F2" s="175"/>
      <c r="G2" s="216"/>
      <c r="H2" s="216"/>
      <c r="I2" s="216"/>
    </row>
    <row r="3" spans="1:10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  <c r="I3" s="175"/>
    </row>
    <row r="4" spans="1:10">
      <c r="A4" s="4" t="s">
        <v>2</v>
      </c>
      <c r="B4" s="4"/>
      <c r="C4" s="177"/>
      <c r="D4" s="4" t="s">
        <v>3</v>
      </c>
      <c r="E4" s="177"/>
      <c r="F4" s="217"/>
      <c r="G4" s="4" t="s">
        <v>4</v>
      </c>
      <c r="H4" s="177"/>
      <c r="I4" s="175"/>
    </row>
    <row r="5" spans="1:10">
      <c r="A5" s="1"/>
      <c r="B5" s="1"/>
      <c r="C5" s="175"/>
      <c r="D5" s="175"/>
      <c r="E5" s="175"/>
      <c r="F5" s="175"/>
      <c r="G5" s="216"/>
      <c r="H5" s="216"/>
      <c r="I5" s="216"/>
    </row>
    <row r="6" spans="1:10">
      <c r="A6" s="1"/>
      <c r="B6" s="1"/>
      <c r="C6" s="175"/>
      <c r="D6" s="175"/>
      <c r="E6" s="175"/>
      <c r="F6" s="175"/>
      <c r="G6" s="216"/>
      <c r="H6" s="216"/>
      <c r="I6" s="216"/>
    </row>
    <row r="7" spans="1:10">
      <c r="A7" s="216"/>
      <c r="B7" s="216"/>
      <c r="C7" s="9" t="s">
        <v>164</v>
      </c>
      <c r="D7" s="9"/>
      <c r="E7" s="218"/>
      <c r="F7" s="219"/>
      <c r="G7" s="219"/>
      <c r="H7" s="220"/>
      <c r="I7" s="216"/>
    </row>
    <row r="8" spans="1:10">
      <c r="A8" s="9"/>
      <c r="B8" s="216"/>
      <c r="C8" s="189" t="s">
        <v>126</v>
      </c>
      <c r="E8" s="216"/>
      <c r="F8" s="219"/>
      <c r="G8" s="219"/>
      <c r="H8" s="220"/>
      <c r="I8" s="216"/>
    </row>
    <row r="9" spans="1:10">
      <c r="A9" s="9"/>
      <c r="B9" s="216"/>
      <c r="C9" s="189"/>
      <c r="E9" s="216"/>
      <c r="F9" s="219"/>
      <c r="G9" s="219"/>
      <c r="H9" s="220"/>
      <c r="I9" s="216"/>
    </row>
    <row r="10" spans="1:10">
      <c r="A10" s="9"/>
      <c r="B10" s="216"/>
      <c r="D10" s="189"/>
      <c r="E10" s="216"/>
      <c r="F10" s="219"/>
      <c r="G10" s="219"/>
      <c r="H10" s="220"/>
      <c r="I10" s="216"/>
    </row>
    <row r="11" spans="1:10" ht="18.75">
      <c r="B11" s="9" t="s">
        <v>127</v>
      </c>
      <c r="C11" s="221">
        <v>474898.77</v>
      </c>
      <c r="D11" t="s">
        <v>108</v>
      </c>
      <c r="E11" s="191"/>
      <c r="F11" s="191"/>
      <c r="G11" s="191"/>
      <c r="H11" s="191"/>
      <c r="I11" s="191"/>
      <c r="J11" s="186"/>
    </row>
    <row r="12" spans="1:10" ht="16.5" thickBot="1">
      <c r="A12" s="222" t="s">
        <v>128</v>
      </c>
      <c r="B12" s="223"/>
      <c r="C12" s="223"/>
      <c r="D12" s="223"/>
      <c r="E12" s="178"/>
      <c r="F12" s="224"/>
      <c r="G12" s="225"/>
      <c r="H12" s="226"/>
      <c r="I12" s="223"/>
      <c r="J12" s="223"/>
    </row>
    <row r="13" spans="1:10" ht="30.75" thickBot="1">
      <c r="A13" s="227" t="s">
        <v>6</v>
      </c>
      <c r="B13" s="228" t="s">
        <v>75</v>
      </c>
      <c r="C13" s="229" t="s">
        <v>129</v>
      </c>
      <c r="D13" s="229" t="s">
        <v>130</v>
      </c>
      <c r="E13" s="230" t="s">
        <v>131</v>
      </c>
      <c r="F13" s="231" t="s">
        <v>132</v>
      </c>
      <c r="G13" s="229" t="s">
        <v>133</v>
      </c>
      <c r="H13" s="229" t="s">
        <v>134</v>
      </c>
      <c r="I13" s="231" t="s">
        <v>135</v>
      </c>
      <c r="J13" s="232" t="s">
        <v>136</v>
      </c>
    </row>
    <row r="14" spans="1:10" ht="15.75" thickBot="1">
      <c r="A14" s="233">
        <v>0</v>
      </c>
      <c r="B14" s="234">
        <v>1</v>
      </c>
      <c r="C14" s="235">
        <v>2</v>
      </c>
      <c r="D14" s="235">
        <v>4</v>
      </c>
      <c r="E14" s="236">
        <v>3</v>
      </c>
      <c r="F14" s="237" t="s">
        <v>137</v>
      </c>
      <c r="G14" s="238">
        <v>6</v>
      </c>
      <c r="H14" s="236">
        <v>7</v>
      </c>
      <c r="I14" s="237" t="s">
        <v>138</v>
      </c>
      <c r="J14" s="237" t="s">
        <v>139</v>
      </c>
    </row>
    <row r="15" spans="1:10">
      <c r="A15" s="239">
        <v>1</v>
      </c>
      <c r="B15" s="240" t="s">
        <v>8</v>
      </c>
      <c r="C15" s="241">
        <v>1009.04</v>
      </c>
      <c r="D15" s="241">
        <v>24</v>
      </c>
      <c r="E15" s="241">
        <v>101.7</v>
      </c>
      <c r="F15" s="242">
        <f t="shared" ref="F15:F24" si="0">SUM(C15:E15)</f>
        <v>1134.74</v>
      </c>
      <c r="G15" s="241">
        <v>137</v>
      </c>
      <c r="H15" s="241">
        <v>697</v>
      </c>
      <c r="I15" s="242">
        <f>G15+H15</f>
        <v>834</v>
      </c>
      <c r="J15" s="242">
        <f>F15+I15</f>
        <v>1968.74</v>
      </c>
    </row>
    <row r="16" spans="1:10">
      <c r="A16" s="243">
        <v>2</v>
      </c>
      <c r="B16" s="244" t="s">
        <v>9</v>
      </c>
      <c r="C16" s="245">
        <v>650</v>
      </c>
      <c r="D16" s="245">
        <v>24</v>
      </c>
      <c r="E16" s="245">
        <v>53</v>
      </c>
      <c r="F16" s="246">
        <f t="shared" si="0"/>
        <v>727</v>
      </c>
      <c r="G16" s="245">
        <v>61</v>
      </c>
      <c r="H16" s="245">
        <v>340</v>
      </c>
      <c r="I16" s="246">
        <f t="shared" ref="I16:I24" si="1">G16+H16</f>
        <v>401</v>
      </c>
      <c r="J16" s="246">
        <f t="shared" ref="J16:J24" si="2">F16+I16</f>
        <v>1128</v>
      </c>
    </row>
    <row r="17" spans="1:10">
      <c r="A17" s="247">
        <v>3</v>
      </c>
      <c r="B17" s="244" t="s">
        <v>10</v>
      </c>
      <c r="C17" s="245">
        <v>610.20000000000005</v>
      </c>
      <c r="D17" s="245">
        <v>20</v>
      </c>
      <c r="E17" s="245">
        <v>113.56</v>
      </c>
      <c r="F17" s="246">
        <f t="shared" si="0"/>
        <v>743.76</v>
      </c>
      <c r="G17" s="245">
        <v>119</v>
      </c>
      <c r="H17" s="245">
        <v>574</v>
      </c>
      <c r="I17" s="246">
        <f t="shared" si="1"/>
        <v>693</v>
      </c>
      <c r="J17" s="246">
        <f t="shared" si="2"/>
        <v>1436.76</v>
      </c>
    </row>
    <row r="18" spans="1:10">
      <c r="A18" s="247">
        <v>4</v>
      </c>
      <c r="B18" s="244" t="s">
        <v>11</v>
      </c>
      <c r="C18" s="245">
        <v>667.86</v>
      </c>
      <c r="D18" s="245">
        <v>24</v>
      </c>
      <c r="E18" s="245">
        <v>86.84</v>
      </c>
      <c r="F18" s="246">
        <f t="shared" si="0"/>
        <v>778.7</v>
      </c>
      <c r="G18" s="245">
        <v>157</v>
      </c>
      <c r="H18" s="245">
        <v>1256</v>
      </c>
      <c r="I18" s="246">
        <f t="shared" si="1"/>
        <v>1413</v>
      </c>
      <c r="J18" s="246">
        <f t="shared" si="2"/>
        <v>2191.6999999999998</v>
      </c>
    </row>
    <row r="19" spans="1:10">
      <c r="A19" s="247">
        <v>5</v>
      </c>
      <c r="B19" s="244" t="s">
        <v>12</v>
      </c>
      <c r="C19" s="245">
        <v>825.1</v>
      </c>
      <c r="D19" s="245">
        <v>24</v>
      </c>
      <c r="E19" s="245">
        <v>138.07</v>
      </c>
      <c r="F19" s="246">
        <f t="shared" si="0"/>
        <v>987.17000000000007</v>
      </c>
      <c r="G19" s="245">
        <v>122</v>
      </c>
      <c r="H19" s="245">
        <v>1096</v>
      </c>
      <c r="I19" s="246">
        <f t="shared" si="1"/>
        <v>1218</v>
      </c>
      <c r="J19" s="246">
        <f t="shared" si="2"/>
        <v>2205.17</v>
      </c>
    </row>
    <row r="20" spans="1:10">
      <c r="A20" s="247">
        <v>6</v>
      </c>
      <c r="B20" s="244" t="s">
        <v>13</v>
      </c>
      <c r="C20" s="245">
        <v>609.22</v>
      </c>
      <c r="D20" s="245">
        <v>24</v>
      </c>
      <c r="E20" s="245">
        <v>104.57</v>
      </c>
      <c r="F20" s="246">
        <f t="shared" si="0"/>
        <v>737.79</v>
      </c>
      <c r="G20" s="245">
        <v>141</v>
      </c>
      <c r="H20" s="245">
        <v>1269.5</v>
      </c>
      <c r="I20" s="246">
        <f t="shared" si="1"/>
        <v>1410.5</v>
      </c>
      <c r="J20" s="246">
        <f t="shared" si="2"/>
        <v>2148.29</v>
      </c>
    </row>
    <row r="21" spans="1:10">
      <c r="A21" s="247">
        <v>7</v>
      </c>
      <c r="B21" s="244" t="s">
        <v>140</v>
      </c>
      <c r="C21" s="245">
        <v>557</v>
      </c>
      <c r="D21" s="245">
        <v>20</v>
      </c>
      <c r="E21" s="245">
        <v>76.56</v>
      </c>
      <c r="F21" s="246">
        <f t="shared" si="0"/>
        <v>653.55999999999995</v>
      </c>
      <c r="G21" s="245">
        <v>129</v>
      </c>
      <c r="H21" s="245">
        <v>620</v>
      </c>
      <c r="I21" s="246">
        <f t="shared" si="1"/>
        <v>749</v>
      </c>
      <c r="J21" s="246">
        <f t="shared" si="2"/>
        <v>1402.56</v>
      </c>
    </row>
    <row r="22" spans="1:10">
      <c r="A22" s="247">
        <v>8</v>
      </c>
      <c r="B22" s="244" t="s">
        <v>14</v>
      </c>
      <c r="C22" s="245">
        <v>770.6</v>
      </c>
      <c r="D22" s="245">
        <v>20</v>
      </c>
      <c r="E22" s="245">
        <v>272</v>
      </c>
      <c r="F22" s="246">
        <f t="shared" si="0"/>
        <v>1062.5999999999999</v>
      </c>
      <c r="G22" s="245">
        <v>104</v>
      </c>
      <c r="H22" s="245">
        <v>392</v>
      </c>
      <c r="I22" s="246">
        <f t="shared" si="1"/>
        <v>496</v>
      </c>
      <c r="J22" s="246">
        <f t="shared" si="2"/>
        <v>1558.6</v>
      </c>
    </row>
    <row r="23" spans="1:10">
      <c r="A23" s="247">
        <v>9</v>
      </c>
      <c r="B23" s="244" t="s">
        <v>15</v>
      </c>
      <c r="C23" s="245">
        <v>311.64</v>
      </c>
      <c r="D23" s="245">
        <v>20</v>
      </c>
      <c r="E23" s="245">
        <v>104</v>
      </c>
      <c r="F23" s="246">
        <f t="shared" si="0"/>
        <v>435.64</v>
      </c>
      <c r="G23" s="245">
        <v>73</v>
      </c>
      <c r="H23" s="245">
        <v>432</v>
      </c>
      <c r="I23" s="246">
        <f t="shared" si="1"/>
        <v>505</v>
      </c>
      <c r="J23" s="246">
        <f t="shared" si="2"/>
        <v>940.64</v>
      </c>
    </row>
    <row r="24" spans="1:10" ht="15.75" thickBot="1">
      <c r="A24" s="248">
        <v>10</v>
      </c>
      <c r="B24" s="249" t="s">
        <v>16</v>
      </c>
      <c r="C24" s="250">
        <v>280.39999999999998</v>
      </c>
      <c r="D24" s="250">
        <v>20</v>
      </c>
      <c r="E24" s="250">
        <v>140</v>
      </c>
      <c r="F24" s="251">
        <f t="shared" si="0"/>
        <v>440.4</v>
      </c>
      <c r="G24" s="250">
        <v>65</v>
      </c>
      <c r="H24" s="250">
        <v>320</v>
      </c>
      <c r="I24" s="251">
        <f t="shared" si="1"/>
        <v>385</v>
      </c>
      <c r="J24" s="246">
        <f t="shared" si="2"/>
        <v>825.4</v>
      </c>
    </row>
    <row r="25" spans="1:10" ht="15.75" thickBot="1">
      <c r="A25" s="252"/>
      <c r="B25" s="253" t="s">
        <v>141</v>
      </c>
      <c r="C25" s="254">
        <f>SUM(C15:C24)</f>
        <v>6291.06</v>
      </c>
      <c r="D25" s="254">
        <f t="shared" ref="D25:J25" si="3">SUM(D15:D24)</f>
        <v>220</v>
      </c>
      <c r="E25" s="254">
        <f t="shared" si="3"/>
        <v>1190.3</v>
      </c>
      <c r="F25" s="254">
        <f t="shared" si="3"/>
        <v>7701.36</v>
      </c>
      <c r="G25" s="254">
        <f t="shared" si="3"/>
        <v>1108</v>
      </c>
      <c r="H25" s="254">
        <f t="shared" si="3"/>
        <v>6996.5</v>
      </c>
      <c r="I25" s="254">
        <f t="shared" si="3"/>
        <v>8104.5</v>
      </c>
      <c r="J25" s="254">
        <f t="shared" si="3"/>
        <v>15805.859999999999</v>
      </c>
    </row>
    <row r="26" spans="1:10">
      <c r="A26" s="255"/>
      <c r="B26" s="255"/>
      <c r="C26" s="256"/>
      <c r="D26" s="256"/>
      <c r="E26" s="256"/>
      <c r="F26" s="256"/>
      <c r="G26" s="256"/>
      <c r="H26" s="256"/>
      <c r="I26" s="256"/>
      <c r="J26" s="256"/>
    </row>
    <row r="27" spans="1:10">
      <c r="A27" s="255"/>
      <c r="B27" s="255" t="s">
        <v>142</v>
      </c>
      <c r="C27" s="256"/>
      <c r="D27" s="256"/>
      <c r="E27" s="256"/>
      <c r="F27" s="256">
        <v>237449.77</v>
      </c>
      <c r="G27" s="256"/>
      <c r="H27" s="256"/>
      <c r="I27" s="256"/>
      <c r="J27" s="256"/>
    </row>
    <row r="28" spans="1:10">
      <c r="A28" s="255"/>
      <c r="B28" s="179"/>
      <c r="C28" s="176"/>
      <c r="D28" s="176"/>
      <c r="E28" s="176"/>
      <c r="F28" s="60"/>
      <c r="G28" s="256"/>
      <c r="H28" s="256"/>
      <c r="I28" s="256"/>
      <c r="J28" s="256"/>
    </row>
    <row r="29" spans="1:10">
      <c r="A29" s="255"/>
      <c r="B29" s="179" t="s">
        <v>143</v>
      </c>
      <c r="C29" s="257"/>
      <c r="D29" s="257"/>
      <c r="E29" s="258"/>
      <c r="F29" s="259">
        <f>ROUND(C11/2,0)</f>
        <v>237449</v>
      </c>
      <c r="G29" s="256" t="s">
        <v>144</v>
      </c>
      <c r="H29" s="256">
        <f>C11-F27-F29</f>
        <v>0</v>
      </c>
      <c r="I29" s="186"/>
      <c r="J29" s="256"/>
    </row>
    <row r="30" spans="1:10">
      <c r="A30" s="255"/>
      <c r="B30" s="255" t="s">
        <v>145</v>
      </c>
      <c r="C30" s="256"/>
      <c r="D30" s="256"/>
      <c r="E30" s="256"/>
      <c r="F30" s="260">
        <f>ROUND(F29/2,0)</f>
        <v>118725</v>
      </c>
      <c r="G30" s="256"/>
      <c r="H30" s="256"/>
      <c r="I30" s="186"/>
      <c r="J30" s="256"/>
    </row>
    <row r="31" spans="1:10">
      <c r="A31" s="255"/>
      <c r="B31" s="255" t="s">
        <v>146</v>
      </c>
      <c r="C31" s="256"/>
      <c r="D31" s="256"/>
      <c r="E31" s="256"/>
      <c r="F31" s="260">
        <v>118724</v>
      </c>
      <c r="G31" s="256"/>
      <c r="H31" s="256"/>
      <c r="I31" s="186"/>
      <c r="J31" s="256"/>
    </row>
    <row r="32" spans="1:10">
      <c r="A32" s="255"/>
      <c r="B32" s="255"/>
      <c r="C32" s="256"/>
      <c r="D32" s="256"/>
      <c r="E32" s="256" t="s">
        <v>147</v>
      </c>
      <c r="F32" s="261" t="str">
        <f>IF((F31+F30)&lt;&gt;F29,"eroare","ok")</f>
        <v>ok</v>
      </c>
      <c r="G32" s="256">
        <f>SUM(F30:F31)-F29</f>
        <v>0</v>
      </c>
      <c r="H32" s="256"/>
      <c r="I32" s="256"/>
      <c r="J32" s="256"/>
    </row>
    <row r="33" spans="1:10">
      <c r="A33" s="255"/>
      <c r="B33" s="255"/>
      <c r="C33" s="256"/>
      <c r="D33" s="256"/>
      <c r="E33" s="256"/>
      <c r="F33" s="256"/>
      <c r="G33" s="256"/>
      <c r="H33" s="256"/>
      <c r="I33" s="256"/>
      <c r="J33" s="256"/>
    </row>
    <row r="34" spans="1:10">
      <c r="A34" s="255"/>
      <c r="B34" s="255" t="s">
        <v>148</v>
      </c>
      <c r="C34" s="256"/>
      <c r="D34" s="256"/>
      <c r="E34" s="256"/>
      <c r="F34" s="256"/>
      <c r="G34" s="256"/>
      <c r="H34" s="256"/>
      <c r="I34" s="256"/>
      <c r="J34" s="256"/>
    </row>
    <row r="35" spans="1:10">
      <c r="A35" s="255"/>
      <c r="B35" s="255"/>
      <c r="C35" s="256"/>
      <c r="D35" s="256"/>
      <c r="E35" s="256"/>
      <c r="F35" s="256"/>
      <c r="G35" s="256"/>
      <c r="H35" s="256"/>
      <c r="I35" s="256"/>
      <c r="J35" s="256"/>
    </row>
    <row r="36" spans="1:10" ht="16.5" thickBot="1">
      <c r="C36" s="62" t="s">
        <v>149</v>
      </c>
    </row>
    <row r="37" spans="1:10" s="194" customFormat="1" ht="15.75">
      <c r="B37" s="262" t="s">
        <v>150</v>
      </c>
      <c r="C37" s="263" t="s">
        <v>151</v>
      </c>
      <c r="D37" s="264" t="s">
        <v>152</v>
      </c>
      <c r="E37" s="264" t="s">
        <v>153</v>
      </c>
      <c r="F37" s="265" t="s">
        <v>154</v>
      </c>
      <c r="G37" s="266" t="s">
        <v>147</v>
      </c>
    </row>
    <row r="38" spans="1:10" ht="15.75">
      <c r="B38" s="267" t="s">
        <v>155</v>
      </c>
      <c r="C38" s="268">
        <f>F27</f>
        <v>237449.77</v>
      </c>
      <c r="D38" s="268">
        <f>F30</f>
        <v>118725</v>
      </c>
      <c r="E38" s="268">
        <f>F31</f>
        <v>118724</v>
      </c>
      <c r="F38" s="269">
        <f>SUM(C38:E38)</f>
        <v>474898.77</v>
      </c>
      <c r="G38" s="270">
        <f>F38-C11</f>
        <v>0</v>
      </c>
      <c r="H38" s="256"/>
      <c r="I38" s="186"/>
    </row>
    <row r="39" spans="1:10" ht="16.5" thickBot="1">
      <c r="B39" s="271" t="s">
        <v>156</v>
      </c>
      <c r="C39" s="272">
        <f>ROUND(C38/F25,4)</f>
        <v>30.8322</v>
      </c>
      <c r="D39" s="272">
        <f>ROUND(D38/G25,4)</f>
        <v>107.1525</v>
      </c>
      <c r="E39" s="272">
        <f>ROUND(E38/H25,4)</f>
        <v>16.969100000000001</v>
      </c>
      <c r="F39" s="273"/>
      <c r="G39" s="194"/>
      <c r="H39" s="204"/>
    </row>
    <row r="40" spans="1:10" ht="15.75">
      <c r="B40" s="105"/>
      <c r="C40" s="104"/>
      <c r="D40" s="104"/>
      <c r="E40" s="104"/>
      <c r="F40" s="190"/>
      <c r="G40" s="194"/>
    </row>
    <row r="41" spans="1:10" ht="15.75">
      <c r="B41" s="274"/>
      <c r="C41" s="275"/>
      <c r="D41" s="275"/>
      <c r="E41" s="275"/>
      <c r="F41" s="85"/>
      <c r="G41" s="194"/>
    </row>
    <row r="42" spans="1:10" ht="16.5" thickBot="1">
      <c r="B42" s="274"/>
      <c r="C42" s="275"/>
      <c r="D42" s="275"/>
      <c r="E42" s="275"/>
      <c r="F42" s="85"/>
      <c r="G42" s="194"/>
    </row>
    <row r="43" spans="1:10" ht="16.5" thickBot="1">
      <c r="A43" s="233" t="s">
        <v>6</v>
      </c>
      <c r="B43" s="276" t="s">
        <v>75</v>
      </c>
      <c r="C43" s="277" t="s">
        <v>157</v>
      </c>
      <c r="D43" s="278" t="s">
        <v>158</v>
      </c>
      <c r="E43" s="278" t="s">
        <v>159</v>
      </c>
      <c r="F43" s="279" t="s">
        <v>154</v>
      </c>
    </row>
    <row r="44" spans="1:10" ht="15.75" thickBot="1">
      <c r="A44" s="233">
        <v>0</v>
      </c>
      <c r="B44" s="276">
        <v>1</v>
      </c>
      <c r="C44" s="280" t="s">
        <v>160</v>
      </c>
      <c r="D44" s="281" t="s">
        <v>161</v>
      </c>
      <c r="E44" s="282" t="s">
        <v>162</v>
      </c>
      <c r="F44" s="283" t="s">
        <v>137</v>
      </c>
    </row>
    <row r="45" spans="1:10">
      <c r="A45" s="239">
        <v>1</v>
      </c>
      <c r="B45" s="284" t="s">
        <v>8</v>
      </c>
      <c r="C45" s="285">
        <f t="shared" ref="C45:C53" si="4">ROUND(C$39*F15,0)</f>
        <v>34987</v>
      </c>
      <c r="D45" s="285">
        <f t="shared" ref="D45:D53" si="5">ROUND(D$39*G15,0)</f>
        <v>14680</v>
      </c>
      <c r="E45" s="286">
        <f t="shared" ref="E45:E53" si="6">ROUND(E$39*H15,0)</f>
        <v>11827</v>
      </c>
      <c r="F45" s="287">
        <f>SUM(C45:E45)</f>
        <v>61494</v>
      </c>
      <c r="G45" s="204"/>
      <c r="H45" s="256"/>
      <c r="I45" s="186"/>
      <c r="J45" s="186"/>
    </row>
    <row r="46" spans="1:10">
      <c r="A46" s="243">
        <v>2</v>
      </c>
      <c r="B46" s="247" t="s">
        <v>9</v>
      </c>
      <c r="C46" s="285">
        <f t="shared" si="4"/>
        <v>22415</v>
      </c>
      <c r="D46" s="285">
        <f t="shared" si="5"/>
        <v>6536</v>
      </c>
      <c r="E46" s="286">
        <f t="shared" si="6"/>
        <v>5769</v>
      </c>
      <c r="F46" s="287">
        <f t="shared" ref="F46:F54" si="7">SUM(C46:E46)</f>
        <v>34720</v>
      </c>
      <c r="G46" s="204"/>
      <c r="H46" s="256"/>
      <c r="I46" s="186"/>
      <c r="J46" s="186"/>
    </row>
    <row r="47" spans="1:10">
      <c r="A47" s="247">
        <v>3</v>
      </c>
      <c r="B47" s="247" t="s">
        <v>10</v>
      </c>
      <c r="C47" s="285">
        <f t="shared" si="4"/>
        <v>22932</v>
      </c>
      <c r="D47" s="285">
        <f t="shared" si="5"/>
        <v>12751</v>
      </c>
      <c r="E47" s="286">
        <f t="shared" si="6"/>
        <v>9740</v>
      </c>
      <c r="F47" s="287">
        <f t="shared" si="7"/>
        <v>45423</v>
      </c>
      <c r="G47" s="204"/>
      <c r="H47" s="256"/>
      <c r="I47" s="186"/>
      <c r="J47" s="186"/>
    </row>
    <row r="48" spans="1:10">
      <c r="A48" s="247">
        <v>4</v>
      </c>
      <c r="B48" s="247" t="s">
        <v>11</v>
      </c>
      <c r="C48" s="285">
        <f t="shared" si="4"/>
        <v>24009</v>
      </c>
      <c r="D48" s="285">
        <f t="shared" si="5"/>
        <v>16823</v>
      </c>
      <c r="E48" s="286">
        <f t="shared" si="6"/>
        <v>21313</v>
      </c>
      <c r="F48" s="287">
        <f t="shared" si="7"/>
        <v>62145</v>
      </c>
      <c r="G48" s="204"/>
      <c r="H48" s="256"/>
      <c r="I48" s="186"/>
      <c r="J48" s="186"/>
    </row>
    <row r="49" spans="1:10">
      <c r="A49" s="247">
        <v>5</v>
      </c>
      <c r="B49" s="247" t="s">
        <v>12</v>
      </c>
      <c r="C49" s="285">
        <f t="shared" si="4"/>
        <v>30437</v>
      </c>
      <c r="D49" s="285">
        <f t="shared" si="5"/>
        <v>13073</v>
      </c>
      <c r="E49" s="286">
        <f t="shared" si="6"/>
        <v>18598</v>
      </c>
      <c r="F49" s="287">
        <f t="shared" si="7"/>
        <v>62108</v>
      </c>
      <c r="G49" s="204"/>
      <c r="H49" s="256"/>
      <c r="I49" s="186"/>
      <c r="J49" s="186"/>
    </row>
    <row r="50" spans="1:10">
      <c r="A50" s="247">
        <v>6</v>
      </c>
      <c r="B50" s="247" t="s">
        <v>13</v>
      </c>
      <c r="C50" s="285">
        <f t="shared" si="4"/>
        <v>22748</v>
      </c>
      <c r="D50" s="285">
        <f t="shared" si="5"/>
        <v>15109</v>
      </c>
      <c r="E50" s="286">
        <f t="shared" si="6"/>
        <v>21542</v>
      </c>
      <c r="F50" s="287">
        <f t="shared" si="7"/>
        <v>59399</v>
      </c>
      <c r="G50" s="204"/>
      <c r="H50" s="256"/>
      <c r="I50" s="186"/>
      <c r="J50" s="186"/>
    </row>
    <row r="51" spans="1:10">
      <c r="A51" s="247">
        <v>7</v>
      </c>
      <c r="B51" s="247" t="s">
        <v>140</v>
      </c>
      <c r="C51" s="285">
        <f t="shared" si="4"/>
        <v>20151</v>
      </c>
      <c r="D51" s="285">
        <f t="shared" si="5"/>
        <v>13823</v>
      </c>
      <c r="E51" s="286">
        <f t="shared" si="6"/>
        <v>10521</v>
      </c>
      <c r="F51" s="287">
        <f t="shared" si="7"/>
        <v>44495</v>
      </c>
      <c r="G51" s="204"/>
      <c r="H51" s="256"/>
      <c r="I51" s="186"/>
      <c r="J51" s="186"/>
    </row>
    <row r="52" spans="1:10">
      <c r="A52" s="247">
        <v>8</v>
      </c>
      <c r="B52" s="247" t="s">
        <v>14</v>
      </c>
      <c r="C52" s="285">
        <f t="shared" si="4"/>
        <v>32762</v>
      </c>
      <c r="D52" s="285">
        <f t="shared" si="5"/>
        <v>11144</v>
      </c>
      <c r="E52" s="286">
        <f t="shared" si="6"/>
        <v>6652</v>
      </c>
      <c r="F52" s="287">
        <f t="shared" si="7"/>
        <v>50558</v>
      </c>
      <c r="G52" s="204"/>
      <c r="H52" s="256"/>
      <c r="I52" s="186"/>
      <c r="J52" s="186"/>
    </row>
    <row r="53" spans="1:10">
      <c r="A53" s="247">
        <v>9</v>
      </c>
      <c r="B53" s="247" t="s">
        <v>15</v>
      </c>
      <c r="C53" s="285">
        <f t="shared" si="4"/>
        <v>13432</v>
      </c>
      <c r="D53" s="285">
        <f t="shared" si="5"/>
        <v>7822</v>
      </c>
      <c r="E53" s="286">
        <f t="shared" si="6"/>
        <v>7331</v>
      </c>
      <c r="F53" s="287">
        <f t="shared" si="7"/>
        <v>28585</v>
      </c>
      <c r="G53" s="204"/>
      <c r="H53" s="256"/>
      <c r="I53" s="186"/>
      <c r="J53" s="186"/>
    </row>
    <row r="54" spans="1:10" ht="15.75" thickBot="1">
      <c r="A54" s="248">
        <v>10</v>
      </c>
      <c r="B54" s="288" t="s">
        <v>16</v>
      </c>
      <c r="C54" s="285">
        <v>13576.77</v>
      </c>
      <c r="D54" s="285">
        <v>6964</v>
      </c>
      <c r="E54" s="286">
        <v>5431</v>
      </c>
      <c r="F54" s="287">
        <f t="shared" si="7"/>
        <v>25971.77</v>
      </c>
      <c r="G54" s="204"/>
      <c r="H54" s="256"/>
      <c r="I54" s="186"/>
      <c r="J54" s="186"/>
    </row>
    <row r="55" spans="1:10" ht="15.75" thickBot="1">
      <c r="A55" s="252"/>
      <c r="B55" s="289" t="s">
        <v>141</v>
      </c>
      <c r="C55" s="290">
        <f>SUM(C45:C54)</f>
        <v>237449.77</v>
      </c>
      <c r="D55" s="290">
        <f t="shared" ref="D55:F55" si="8">SUM(D45:D54)</f>
        <v>118725</v>
      </c>
      <c r="E55" s="290">
        <f t="shared" si="8"/>
        <v>118724</v>
      </c>
      <c r="F55" s="291">
        <f t="shared" si="8"/>
        <v>474898.77</v>
      </c>
      <c r="G55" s="204"/>
      <c r="I55" s="204"/>
    </row>
    <row r="57" spans="1:10" ht="15.75">
      <c r="B57" s="292" t="s">
        <v>147</v>
      </c>
      <c r="C57" s="293" t="str">
        <f>IF(C55&lt;&gt;C38,"eroare","ok")</f>
        <v>ok</v>
      </c>
      <c r="D57" s="293" t="str">
        <f>IF(D55&lt;&gt;D38,"eroare","ok")</f>
        <v>ok</v>
      </c>
      <c r="E57" s="293" t="str">
        <f>IF(E55&lt;&gt;E38,"eroare","ok")</f>
        <v>ok</v>
      </c>
      <c r="F57" s="293" t="str">
        <f>IF(F55&lt;&gt;F38,"eroare","ok")</f>
        <v>ok</v>
      </c>
    </row>
    <row r="58" spans="1:10">
      <c r="B58" s="294" t="s">
        <v>163</v>
      </c>
      <c r="C58" s="295">
        <f>C55-C38</f>
        <v>0</v>
      </c>
      <c r="D58" s="295">
        <f>D55-D38</f>
        <v>0</v>
      </c>
      <c r="E58" s="295">
        <f>E55-E38</f>
        <v>0</v>
      </c>
      <c r="F58" s="295">
        <f>F55-F38</f>
        <v>0</v>
      </c>
    </row>
    <row r="59" spans="1:10">
      <c r="B59" s="294"/>
    </row>
    <row r="60" spans="1:10">
      <c r="B60" s="9" t="s">
        <v>166</v>
      </c>
    </row>
    <row r="61" spans="1:10" ht="15.75" thickBot="1"/>
    <row r="62" spans="1:10" ht="16.5" thickBot="1">
      <c r="A62" s="233" t="s">
        <v>6</v>
      </c>
      <c r="B62" s="276" t="s">
        <v>75</v>
      </c>
      <c r="C62" s="307" t="s">
        <v>165</v>
      </c>
      <c r="D62" s="305"/>
      <c r="E62" s="207"/>
      <c r="F62" s="207"/>
      <c r="G62" s="296"/>
      <c r="H62" s="297"/>
      <c r="I62" s="186"/>
      <c r="J62" s="186"/>
    </row>
    <row r="63" spans="1:10">
      <c r="A63" s="298">
        <v>1</v>
      </c>
      <c r="B63" s="284" t="s">
        <v>8</v>
      </c>
      <c r="C63" s="285">
        <f>F45</f>
        <v>61494</v>
      </c>
      <c r="D63" s="275"/>
      <c r="E63" s="275"/>
      <c r="F63" s="275"/>
      <c r="G63" s="299"/>
      <c r="H63" s="299"/>
      <c r="I63" s="256"/>
      <c r="J63" s="186"/>
    </row>
    <row r="64" spans="1:10">
      <c r="A64" s="300">
        <v>2</v>
      </c>
      <c r="B64" s="247" t="s">
        <v>9</v>
      </c>
      <c r="C64" s="285">
        <f t="shared" ref="C64:C72" si="9">F46</f>
        <v>34720</v>
      </c>
      <c r="D64" s="275"/>
      <c r="E64" s="275"/>
      <c r="F64" s="275"/>
      <c r="G64" s="299"/>
      <c r="H64" s="299"/>
      <c r="I64" s="256"/>
      <c r="J64" s="186"/>
    </row>
    <row r="65" spans="1:10">
      <c r="A65" s="300">
        <v>3</v>
      </c>
      <c r="B65" s="247" t="s">
        <v>10</v>
      </c>
      <c r="C65" s="285">
        <f t="shared" si="9"/>
        <v>45423</v>
      </c>
      <c r="D65" s="275"/>
      <c r="E65" s="275"/>
      <c r="F65" s="275"/>
      <c r="G65" s="299"/>
      <c r="H65" s="299"/>
      <c r="I65" s="256"/>
      <c r="J65" s="186"/>
    </row>
    <row r="66" spans="1:10">
      <c r="A66" s="300">
        <v>4</v>
      </c>
      <c r="B66" s="247" t="s">
        <v>11</v>
      </c>
      <c r="C66" s="285">
        <f t="shared" si="9"/>
        <v>62145</v>
      </c>
      <c r="D66" s="275"/>
      <c r="E66" s="275"/>
      <c r="F66" s="275"/>
      <c r="G66" s="299"/>
      <c r="H66" s="299"/>
      <c r="I66" s="256"/>
      <c r="J66" s="186"/>
    </row>
    <row r="67" spans="1:10">
      <c r="A67" s="300">
        <v>5</v>
      </c>
      <c r="B67" s="247" t="s">
        <v>12</v>
      </c>
      <c r="C67" s="285">
        <f t="shared" si="9"/>
        <v>62108</v>
      </c>
      <c r="D67" s="275"/>
      <c r="E67" s="275"/>
      <c r="F67" s="275"/>
      <c r="G67" s="299"/>
      <c r="H67" s="299"/>
      <c r="I67" s="256"/>
      <c r="J67" s="186"/>
    </row>
    <row r="68" spans="1:10">
      <c r="A68" s="300">
        <v>6</v>
      </c>
      <c r="B68" s="247" t="s">
        <v>13</v>
      </c>
      <c r="C68" s="285">
        <f t="shared" si="9"/>
        <v>59399</v>
      </c>
      <c r="D68" s="275"/>
      <c r="E68" s="275"/>
      <c r="F68" s="275"/>
      <c r="G68" s="299"/>
      <c r="H68" s="299"/>
      <c r="I68" s="256"/>
      <c r="J68" s="186"/>
    </row>
    <row r="69" spans="1:10">
      <c r="A69" s="300">
        <v>7</v>
      </c>
      <c r="B69" s="247" t="s">
        <v>140</v>
      </c>
      <c r="C69" s="285">
        <f t="shared" si="9"/>
        <v>44495</v>
      </c>
      <c r="D69" s="275"/>
      <c r="E69" s="275"/>
      <c r="F69" s="275"/>
      <c r="G69" s="299"/>
      <c r="H69" s="299"/>
      <c r="I69" s="256"/>
      <c r="J69" s="186"/>
    </row>
    <row r="70" spans="1:10">
      <c r="A70" s="300">
        <v>8</v>
      </c>
      <c r="B70" s="247" t="s">
        <v>14</v>
      </c>
      <c r="C70" s="285">
        <f t="shared" si="9"/>
        <v>50558</v>
      </c>
      <c r="D70" s="275"/>
      <c r="E70" s="275"/>
      <c r="F70" s="275"/>
      <c r="G70" s="299"/>
      <c r="H70" s="299"/>
      <c r="I70" s="256"/>
      <c r="J70" s="186"/>
    </row>
    <row r="71" spans="1:10">
      <c r="A71" s="300">
        <v>9</v>
      </c>
      <c r="B71" s="247" t="s">
        <v>15</v>
      </c>
      <c r="C71" s="285">
        <f t="shared" si="9"/>
        <v>28585</v>
      </c>
      <c r="D71" s="275"/>
      <c r="E71" s="275"/>
      <c r="F71" s="275"/>
      <c r="G71" s="299"/>
      <c r="H71" s="299"/>
      <c r="I71" s="256"/>
      <c r="J71" s="186"/>
    </row>
    <row r="72" spans="1:10" ht="15.75" thickBot="1">
      <c r="A72" s="301">
        <v>10</v>
      </c>
      <c r="B72" s="288" t="s">
        <v>16</v>
      </c>
      <c r="C72" s="285">
        <f t="shared" si="9"/>
        <v>25971.77</v>
      </c>
      <c r="D72" s="275"/>
      <c r="E72" s="275"/>
      <c r="F72" s="275"/>
      <c r="G72" s="299"/>
      <c r="H72" s="299"/>
      <c r="I72" s="256"/>
      <c r="J72" s="186"/>
    </row>
    <row r="73" spans="1:10" ht="15.75" thickBot="1">
      <c r="A73" s="302"/>
      <c r="B73" s="289" t="s">
        <v>141</v>
      </c>
      <c r="C73" s="303">
        <f>SUM(C63:C72)</f>
        <v>474898.77</v>
      </c>
      <c r="D73" s="104"/>
      <c r="E73" s="104"/>
      <c r="F73" s="104"/>
      <c r="G73" s="104"/>
      <c r="H73" s="297"/>
      <c r="I73" s="186"/>
      <c r="J73" s="186"/>
    </row>
    <row r="74" spans="1:10">
      <c r="A74" s="255"/>
      <c r="B74" s="255"/>
      <c r="C74" s="1"/>
      <c r="D74" s="275"/>
      <c r="E74" s="104"/>
      <c r="F74" s="104"/>
      <c r="G74" s="297"/>
      <c r="H74" s="297"/>
      <c r="I74" s="186"/>
      <c r="J74" s="186"/>
    </row>
    <row r="75" spans="1:10">
      <c r="B75" s="1" t="s">
        <v>47</v>
      </c>
      <c r="C75" s="1" t="s">
        <v>222</v>
      </c>
      <c r="D75" s="1"/>
      <c r="E75" s="204"/>
      <c r="F75" s="194"/>
      <c r="G75" s="194"/>
      <c r="H75" s="194"/>
    </row>
    <row r="76" spans="1:10" ht="16.5">
      <c r="B76" s="1" t="s">
        <v>48</v>
      </c>
      <c r="C76" s="3"/>
      <c r="D76" s="32"/>
      <c r="E76" s="32"/>
    </row>
    <row r="77" spans="1:10">
      <c r="D77" s="204"/>
      <c r="E77" s="204"/>
    </row>
  </sheetData>
  <pageMargins left="0.78740157480314965" right="0" top="0.19685039370078741" bottom="0.19685039370078741" header="0.31496062992125984" footer="0.31496062992125984"/>
  <pageSetup paperSize="9" scale="90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0" workbookViewId="0">
      <selection activeCell="F27" sqref="F27"/>
    </sheetView>
  </sheetViews>
  <sheetFormatPr defaultRowHeight="15"/>
  <cols>
    <col min="1" max="1" width="5.28515625" style="61" customWidth="1"/>
    <col min="2" max="2" width="23.5703125" style="61" customWidth="1"/>
    <col min="3" max="3" width="17" style="61" customWidth="1"/>
    <col min="4" max="4" width="15.28515625" style="61" customWidth="1"/>
    <col min="5" max="6" width="15.5703125" style="61" customWidth="1"/>
    <col min="7" max="7" width="18.7109375" style="61" customWidth="1"/>
    <col min="8" max="8" width="12.7109375" style="61" customWidth="1"/>
    <col min="9" max="16384" width="9.140625" style="61"/>
  </cols>
  <sheetData>
    <row r="1" spans="1:8">
      <c r="A1" s="1" t="s">
        <v>0</v>
      </c>
      <c r="B1" s="175"/>
      <c r="C1" s="175"/>
      <c r="D1" s="175"/>
      <c r="E1" s="175"/>
      <c r="F1" s="175"/>
      <c r="G1" s="175"/>
      <c r="H1" s="175"/>
    </row>
    <row r="2" spans="1:8" ht="15.75">
      <c r="A2" s="154" t="s">
        <v>124</v>
      </c>
      <c r="B2" s="154"/>
      <c r="C2" s="175"/>
      <c r="D2" s="175"/>
      <c r="E2" s="175"/>
      <c r="F2" s="175"/>
      <c r="G2" s="175"/>
      <c r="H2" s="175"/>
    </row>
    <row r="3" spans="1:8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</row>
    <row r="4" spans="1:8">
      <c r="A4" s="4" t="s">
        <v>2</v>
      </c>
      <c r="B4" s="4"/>
      <c r="C4" s="177"/>
      <c r="D4" s="4" t="s">
        <v>3</v>
      </c>
      <c r="E4" s="177"/>
      <c r="F4" s="217"/>
      <c r="G4" s="4" t="s">
        <v>4</v>
      </c>
      <c r="H4" s="177"/>
    </row>
    <row r="5" spans="1:8">
      <c r="A5" s="1"/>
      <c r="B5" s="1"/>
      <c r="C5" s="175"/>
      <c r="D5" s="175"/>
      <c r="E5" s="1"/>
      <c r="F5" s="175"/>
      <c r="G5" s="175"/>
    </row>
    <row r="6" spans="1:8">
      <c r="A6" s="1"/>
      <c r="B6" s="1"/>
      <c r="C6" s="175"/>
      <c r="D6" s="175"/>
      <c r="E6" s="1"/>
      <c r="F6" s="175"/>
      <c r="H6" s="175"/>
    </row>
    <row r="7" spans="1:8">
      <c r="A7" s="175"/>
      <c r="B7" s="175"/>
      <c r="C7" s="175"/>
      <c r="D7" s="175"/>
      <c r="E7" s="175"/>
      <c r="F7" s="175"/>
      <c r="G7" s="175"/>
      <c r="H7" s="175"/>
    </row>
    <row r="8" spans="1:8">
      <c r="A8" s="9"/>
      <c r="B8" s="9" t="s">
        <v>178</v>
      </c>
      <c r="C8" s="9"/>
      <c r="D8" s="218"/>
      <c r="E8" s="219"/>
      <c r="F8" s="219"/>
      <c r="G8" s="308"/>
      <c r="H8" s="175"/>
    </row>
    <row r="9" spans="1:8">
      <c r="A9" s="9"/>
      <c r="B9" s="189" t="s">
        <v>167</v>
      </c>
      <c r="C9" s="9"/>
      <c r="D9" s="9"/>
      <c r="E9" s="9"/>
      <c r="H9" s="175"/>
    </row>
    <row r="10" spans="1:8">
      <c r="A10" s="309"/>
      <c r="B10" s="309"/>
      <c r="C10" s="9"/>
      <c r="D10" s="9"/>
      <c r="E10" s="9"/>
      <c r="F10" s="9"/>
    </row>
    <row r="11" spans="1:8" ht="15.75">
      <c r="A11" s="62" t="s">
        <v>168</v>
      </c>
      <c r="B11" s="106"/>
      <c r="C11" s="310">
        <v>2000</v>
      </c>
      <c r="D11" s="310" t="s">
        <v>169</v>
      </c>
      <c r="E11" s="311"/>
      <c r="F11" s="312"/>
      <c r="G11" s="312"/>
      <c r="H11" s="312"/>
    </row>
    <row r="12" spans="1:8">
      <c r="A12" s="189"/>
      <c r="C12" s="7"/>
      <c r="D12" s="7"/>
      <c r="E12" s="313"/>
      <c r="F12" s="311"/>
      <c r="G12" s="311"/>
      <c r="H12" s="311"/>
    </row>
    <row r="13" spans="1:8" ht="15.75" thickBot="1">
      <c r="A13" s="314"/>
      <c r="B13" s="9" t="s">
        <v>170</v>
      </c>
      <c r="F13" s="315"/>
      <c r="G13" s="315"/>
      <c r="H13" s="315"/>
    </row>
    <row r="14" spans="1:8" ht="30.75" thickBot="1">
      <c r="A14" s="227" t="s">
        <v>6</v>
      </c>
      <c r="B14" s="316" t="s">
        <v>75</v>
      </c>
      <c r="C14" s="317" t="s">
        <v>171</v>
      </c>
      <c r="D14" s="229" t="s">
        <v>172</v>
      </c>
      <c r="E14" s="230" t="s">
        <v>173</v>
      </c>
      <c r="F14" s="231" t="s">
        <v>174</v>
      </c>
      <c r="G14" s="318"/>
      <c r="H14" s="319"/>
    </row>
    <row r="15" spans="1:8">
      <c r="A15" s="227">
        <v>0</v>
      </c>
      <c r="B15" s="228">
        <v>1</v>
      </c>
      <c r="C15" s="320">
        <v>2</v>
      </c>
      <c r="D15" s="320">
        <v>3</v>
      </c>
      <c r="E15" s="320">
        <v>4</v>
      </c>
      <c r="F15" s="321" t="s">
        <v>137</v>
      </c>
      <c r="G15" s="85"/>
      <c r="H15" s="322"/>
    </row>
    <row r="16" spans="1:8">
      <c r="A16" s="244">
        <v>1</v>
      </c>
      <c r="B16" s="244" t="s">
        <v>14</v>
      </c>
      <c r="C16" s="245">
        <v>9</v>
      </c>
      <c r="D16" s="245">
        <v>148</v>
      </c>
      <c r="E16" s="245">
        <v>12</v>
      </c>
      <c r="F16" s="246">
        <f>SUM(C16:E16)</f>
        <v>169</v>
      </c>
      <c r="G16" s="323"/>
      <c r="H16" s="324"/>
    </row>
    <row r="17" spans="1:8">
      <c r="A17" s="244">
        <v>2</v>
      </c>
      <c r="B17" s="244" t="s">
        <v>43</v>
      </c>
      <c r="C17" s="245">
        <v>4</v>
      </c>
      <c r="D17" s="245">
        <v>30</v>
      </c>
      <c r="E17" s="245">
        <v>17</v>
      </c>
      <c r="F17" s="246">
        <f t="shared" ref="F17" si="0">SUM(C17:E17)</f>
        <v>51</v>
      </c>
      <c r="G17" s="323"/>
      <c r="H17" s="324"/>
    </row>
    <row r="18" spans="1:8" ht="15.75" thickBot="1">
      <c r="A18" s="325"/>
      <c r="B18" s="326" t="s">
        <v>141</v>
      </c>
      <c r="C18" s="327">
        <f>SUM(C16:C17)</f>
        <v>13</v>
      </c>
      <c r="D18" s="327">
        <f>SUM(D16:D17)</f>
        <v>178</v>
      </c>
      <c r="E18" s="327">
        <f>SUM(E16:E17)</f>
        <v>29</v>
      </c>
      <c r="F18" s="327">
        <f>SUM(F16:F17)</f>
        <v>220</v>
      </c>
      <c r="G18" s="311"/>
      <c r="H18" s="311"/>
    </row>
    <row r="19" spans="1:8">
      <c r="A19" s="328"/>
      <c r="B19" s="328"/>
      <c r="C19" s="311"/>
      <c r="D19" s="311"/>
      <c r="E19" s="311"/>
      <c r="F19" s="311"/>
      <c r="G19" s="311"/>
      <c r="H19" s="311"/>
    </row>
    <row r="21" spans="1:8">
      <c r="A21" s="314" t="s">
        <v>175</v>
      </c>
      <c r="C21" s="329"/>
      <c r="D21" s="329"/>
      <c r="E21" s="330">
        <f>C11</f>
        <v>2000</v>
      </c>
      <c r="F21" s="314" t="s">
        <v>108</v>
      </c>
      <c r="G21" s="311"/>
    </row>
    <row r="22" spans="1:8" ht="15.75" thickBot="1">
      <c r="A22" s="314"/>
      <c r="C22" s="331"/>
      <c r="D22" s="329"/>
      <c r="E22" s="332"/>
      <c r="G22" s="311"/>
    </row>
    <row r="23" spans="1:8" ht="15.75">
      <c r="A23" s="314"/>
      <c r="B23" s="262" t="s">
        <v>150</v>
      </c>
      <c r="C23" s="263" t="s">
        <v>176</v>
      </c>
      <c r="D23" s="329"/>
      <c r="E23" s="332"/>
      <c r="G23" s="311"/>
    </row>
    <row r="24" spans="1:8" ht="15.75">
      <c r="A24" s="314"/>
      <c r="B24" s="267" t="s">
        <v>155</v>
      </c>
      <c r="C24" s="58">
        <f>E21</f>
        <v>2000</v>
      </c>
      <c r="D24" s="329"/>
      <c r="E24" s="332"/>
      <c r="G24" s="311"/>
    </row>
    <row r="25" spans="1:8" ht="16.5" thickBot="1">
      <c r="A25" s="314"/>
      <c r="B25" s="271" t="s">
        <v>156</v>
      </c>
      <c r="C25" s="272">
        <f>ROUND(C24/F18,4)</f>
        <v>9.0908999999999995</v>
      </c>
      <c r="D25" s="329"/>
      <c r="E25" s="332"/>
      <c r="G25" s="311"/>
    </row>
    <row r="26" spans="1:8" ht="16.5" thickBot="1">
      <c r="A26" s="314"/>
      <c r="B26" s="105"/>
      <c r="C26" s="104"/>
      <c r="D26" s="329"/>
      <c r="E26" s="332"/>
      <c r="G26" s="311"/>
    </row>
    <row r="27" spans="1:8" ht="15.75" thickBot="1">
      <c r="A27" s="333" t="s">
        <v>6</v>
      </c>
      <c r="B27" s="334" t="s">
        <v>75</v>
      </c>
      <c r="C27" s="335" t="s">
        <v>157</v>
      </c>
      <c r="E27" s="175"/>
      <c r="F27" s="175"/>
      <c r="G27" s="311"/>
    </row>
    <row r="28" spans="1:8" ht="15.75" thickBot="1">
      <c r="A28" s="336">
        <v>0</v>
      </c>
      <c r="B28" s="337">
        <v>1</v>
      </c>
      <c r="C28" s="237">
        <v>2</v>
      </c>
      <c r="G28" s="311"/>
    </row>
    <row r="29" spans="1:8">
      <c r="A29" s="240">
        <v>1</v>
      </c>
      <c r="B29" s="240" t="s">
        <v>14</v>
      </c>
      <c r="C29" s="338">
        <f>ROUND(F16*C$25,0)</f>
        <v>1536</v>
      </c>
      <c r="G29" s="311"/>
    </row>
    <row r="30" spans="1:8" ht="15.75" thickBot="1">
      <c r="A30" s="244">
        <v>2</v>
      </c>
      <c r="B30" s="249" t="s">
        <v>43</v>
      </c>
      <c r="C30" s="338">
        <f>ROUND(F17*C$25,0)</f>
        <v>464</v>
      </c>
      <c r="G30" s="311"/>
    </row>
    <row r="31" spans="1:8" ht="15.75" thickBot="1">
      <c r="A31" s="339"/>
      <c r="B31" s="340" t="s">
        <v>141</v>
      </c>
      <c r="C31" s="341">
        <f>SUM(C29:C30)</f>
        <v>2000</v>
      </c>
      <c r="E31" s="342" t="s">
        <v>177</v>
      </c>
      <c r="F31" s="342" t="str">
        <f>IF(C31=C11,"OK","EROARE")</f>
        <v>OK</v>
      </c>
      <c r="G31" s="194"/>
      <c r="H31" s="85"/>
    </row>
    <row r="32" spans="1:8">
      <c r="A32" s="328"/>
      <c r="B32" s="328"/>
      <c r="C32" s="324"/>
      <c r="D32" s="313"/>
      <c r="G32" s="311"/>
    </row>
    <row r="33" spans="1:10">
      <c r="A33" s="9" t="s">
        <v>180</v>
      </c>
      <c r="B33"/>
      <c r="C33"/>
      <c r="F33" s="7"/>
      <c r="G33" s="311"/>
    </row>
    <row r="34" spans="1:10" ht="15.75" thickBot="1">
      <c r="A34" s="328"/>
      <c r="B34" s="9"/>
      <c r="C34" s="311"/>
      <c r="D34" s="311"/>
      <c r="E34" s="85"/>
      <c r="G34" s="311"/>
    </row>
    <row r="35" spans="1:10" ht="16.5" thickBot="1">
      <c r="A35" s="227" t="s">
        <v>6</v>
      </c>
      <c r="B35" s="316" t="s">
        <v>75</v>
      </c>
      <c r="C35" s="343" t="s">
        <v>179</v>
      </c>
      <c r="D35" s="305"/>
      <c r="E35" s="207"/>
      <c r="F35" s="207"/>
      <c r="G35" s="344"/>
      <c r="H35" s="345"/>
      <c r="I35" s="85"/>
      <c r="J35" s="85"/>
    </row>
    <row r="36" spans="1:10">
      <c r="A36" s="346">
        <v>1</v>
      </c>
      <c r="B36" s="347" t="s">
        <v>14</v>
      </c>
      <c r="C36" s="356">
        <f>SUM(C29)</f>
        <v>1536</v>
      </c>
      <c r="D36" s="355"/>
      <c r="E36" s="355"/>
      <c r="F36" s="348"/>
      <c r="G36" s="344"/>
      <c r="H36" s="275"/>
      <c r="I36" s="85"/>
      <c r="J36" s="85"/>
    </row>
    <row r="37" spans="1:10" ht="15.75" thickBot="1">
      <c r="A37" s="349">
        <v>2</v>
      </c>
      <c r="B37" s="350" t="s">
        <v>43</v>
      </c>
      <c r="C37" s="357">
        <f>SUM(C30)</f>
        <v>464</v>
      </c>
      <c r="D37" s="355"/>
      <c r="E37" s="355"/>
      <c r="F37" s="348"/>
      <c r="G37" s="351"/>
      <c r="H37" s="275"/>
      <c r="I37" s="85"/>
      <c r="J37" s="85"/>
    </row>
    <row r="38" spans="1:10" ht="15.75" thickBot="1">
      <c r="A38" s="352"/>
      <c r="B38" s="352" t="s">
        <v>141</v>
      </c>
      <c r="C38" s="353">
        <f>SUM(C36:C37)</f>
        <v>2000</v>
      </c>
      <c r="D38" s="311"/>
      <c r="E38" s="311"/>
      <c r="F38" s="348"/>
      <c r="G38" s="311"/>
      <c r="H38" s="275"/>
      <c r="I38" s="85"/>
      <c r="J38" s="85"/>
    </row>
    <row r="39" spans="1:10">
      <c r="A39" s="328"/>
      <c r="B39" s="328"/>
      <c r="C39" s="311"/>
      <c r="D39" s="313"/>
      <c r="E39" s="313"/>
      <c r="F39" s="313"/>
      <c r="G39" s="354"/>
      <c r="H39" s="275"/>
      <c r="I39" s="85"/>
      <c r="J39" s="85"/>
    </row>
    <row r="40" spans="1:10">
      <c r="B40" s="1" t="s">
        <v>47</v>
      </c>
      <c r="C40" s="1" t="s">
        <v>222</v>
      </c>
    </row>
    <row r="41" spans="1:10">
      <c r="B41" s="1" t="s">
        <v>48</v>
      </c>
      <c r="D41" s="125"/>
      <c r="E41" s="125"/>
      <c r="F41" s="125"/>
      <c r="G41" s="125"/>
      <c r="H41" s="125"/>
    </row>
  </sheetData>
  <pageMargins left="0.70866141732283472" right="0.70866141732283472" top="0.19685039370078741" bottom="0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opLeftCell="A19" workbookViewId="0">
      <selection activeCell="E54" sqref="E54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75" t="s">
        <v>0</v>
      </c>
      <c r="B1" s="175"/>
      <c r="C1" s="175"/>
      <c r="D1" s="175"/>
      <c r="E1" s="175"/>
      <c r="F1" s="175"/>
      <c r="J1" s="308"/>
      <c r="K1" s="308"/>
      <c r="L1" s="358"/>
      <c r="M1" s="358"/>
      <c r="N1" s="358"/>
    </row>
    <row r="2" spans="1:14" ht="15.75">
      <c r="A2" s="154" t="s">
        <v>124</v>
      </c>
      <c r="B2" s="154"/>
      <c r="C2" s="175"/>
      <c r="D2" s="175"/>
      <c r="E2" s="175"/>
      <c r="F2" s="175"/>
      <c r="J2" s="308"/>
      <c r="K2" s="308"/>
      <c r="L2" s="358"/>
      <c r="M2" s="358"/>
      <c r="N2" s="358"/>
    </row>
    <row r="3" spans="1:14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  <c r="I3" s="175"/>
      <c r="K3" s="359"/>
    </row>
    <row r="4" spans="1:14">
      <c r="A4" s="1" t="s">
        <v>106</v>
      </c>
      <c r="B4" s="1"/>
      <c r="D4" s="1" t="s">
        <v>181</v>
      </c>
      <c r="E4" s="175"/>
      <c r="G4" s="1" t="s">
        <v>182</v>
      </c>
      <c r="I4" s="175"/>
      <c r="K4" s="359"/>
    </row>
    <row r="5" spans="1:14">
      <c r="A5" s="1"/>
      <c r="B5" s="1"/>
      <c r="C5" s="175"/>
      <c r="D5" s="175"/>
      <c r="E5" s="175"/>
      <c r="F5" s="175"/>
      <c r="J5" s="308"/>
      <c r="K5" s="359"/>
    </row>
    <row r="6" spans="1:14">
      <c r="A6" s="1"/>
      <c r="B6" s="1"/>
      <c r="C6" s="175"/>
      <c r="D6" s="175"/>
      <c r="E6" s="175"/>
      <c r="F6" s="175"/>
      <c r="J6" s="308"/>
      <c r="K6" s="308"/>
    </row>
    <row r="7" spans="1:14">
      <c r="J7" s="308"/>
      <c r="K7" s="308"/>
    </row>
    <row r="8" spans="1:14">
      <c r="B8" s="9" t="s">
        <v>195</v>
      </c>
      <c r="C8" s="360"/>
      <c r="D8" s="360"/>
      <c r="E8" s="360"/>
      <c r="F8" s="359"/>
      <c r="G8" s="359"/>
      <c r="H8" s="308"/>
      <c r="J8" s="308"/>
      <c r="K8" s="308"/>
    </row>
    <row r="9" spans="1:14" ht="12.75" customHeight="1">
      <c r="A9" s="9"/>
      <c r="B9" s="9" t="s">
        <v>183</v>
      </c>
      <c r="D9" s="360"/>
      <c r="E9" s="360"/>
      <c r="F9" s="359"/>
      <c r="G9" s="359"/>
      <c r="H9" s="308"/>
      <c r="J9" s="308"/>
      <c r="K9" s="308"/>
    </row>
    <row r="10" spans="1:14">
      <c r="A10" s="9"/>
      <c r="B10" s="61"/>
      <c r="C10" s="9"/>
      <c r="D10" s="360"/>
      <c r="E10" s="360"/>
      <c r="F10" s="359"/>
      <c r="G10" s="359"/>
      <c r="H10" s="308"/>
      <c r="J10" s="359"/>
      <c r="K10" s="359"/>
    </row>
    <row r="11" spans="1:14" ht="16.5" thickBot="1">
      <c r="A11" s="62" t="s">
        <v>168</v>
      </c>
      <c r="B11" s="106"/>
      <c r="C11" s="361">
        <v>27000</v>
      </c>
      <c r="D11" s="226" t="s">
        <v>169</v>
      </c>
      <c r="E11" s="312"/>
      <c r="F11" s="362"/>
      <c r="G11" s="362"/>
      <c r="H11" s="363"/>
      <c r="I11" s="186"/>
      <c r="J11" s="297"/>
      <c r="K11" s="186"/>
    </row>
    <row r="12" spans="1:14" ht="30.75" thickBot="1">
      <c r="A12" s="227" t="s">
        <v>6</v>
      </c>
      <c r="B12" s="228" t="s">
        <v>75</v>
      </c>
      <c r="C12" s="229" t="s">
        <v>171</v>
      </c>
      <c r="D12" s="229" t="s">
        <v>172</v>
      </c>
      <c r="E12" s="229" t="s">
        <v>173</v>
      </c>
      <c r="F12" s="364" t="s">
        <v>132</v>
      </c>
      <c r="G12" s="365" t="s">
        <v>184</v>
      </c>
      <c r="H12" s="231" t="s">
        <v>136</v>
      </c>
      <c r="I12" s="366"/>
      <c r="J12" s="194"/>
    </row>
    <row r="13" spans="1:14" ht="15.75" thickBot="1">
      <c r="A13" s="233">
        <v>0</v>
      </c>
      <c r="B13" s="234">
        <v>1</v>
      </c>
      <c r="C13" s="235">
        <v>2</v>
      </c>
      <c r="D13" s="235">
        <v>3</v>
      </c>
      <c r="E13" s="236">
        <v>4</v>
      </c>
      <c r="F13" s="237" t="s">
        <v>137</v>
      </c>
      <c r="G13" s="367">
        <v>6</v>
      </c>
      <c r="H13" s="237">
        <v>7</v>
      </c>
      <c r="I13" s="194"/>
      <c r="J13" s="194"/>
    </row>
    <row r="14" spans="1:14" ht="13.5" customHeight="1">
      <c r="A14" s="368">
        <v>1</v>
      </c>
      <c r="B14" s="369" t="s">
        <v>24</v>
      </c>
      <c r="C14" s="241">
        <v>15.73</v>
      </c>
      <c r="D14" s="241">
        <v>13.57</v>
      </c>
      <c r="E14" s="241">
        <v>35</v>
      </c>
      <c r="F14" s="370">
        <f>SUM(C14:E14)</f>
        <v>64.3</v>
      </c>
      <c r="G14" s="371">
        <v>0</v>
      </c>
      <c r="H14" s="372">
        <f>F14+G14</f>
        <v>64.3</v>
      </c>
      <c r="I14" s="373"/>
      <c r="J14" s="194"/>
    </row>
    <row r="15" spans="1:14">
      <c r="A15" s="110">
        <v>2</v>
      </c>
      <c r="B15" s="111" t="s">
        <v>9</v>
      </c>
      <c r="C15" s="245">
        <v>10.63</v>
      </c>
      <c r="D15" s="245">
        <v>9.17</v>
      </c>
      <c r="E15" s="245">
        <v>35</v>
      </c>
      <c r="F15" s="370">
        <f t="shared" ref="F15:F18" si="0">SUM(C15:E15)</f>
        <v>54.8</v>
      </c>
      <c r="G15" s="246">
        <v>0</v>
      </c>
      <c r="H15" s="372">
        <f t="shared" ref="H15:H18" si="1">F15+G15</f>
        <v>54.8</v>
      </c>
      <c r="I15" s="373"/>
      <c r="J15" s="194"/>
    </row>
    <row r="16" spans="1:14">
      <c r="A16" s="110">
        <v>3</v>
      </c>
      <c r="B16" s="111" t="s">
        <v>25</v>
      </c>
      <c r="C16" s="245">
        <v>12.83</v>
      </c>
      <c r="D16" s="245">
        <v>23.33</v>
      </c>
      <c r="E16" s="245">
        <v>17</v>
      </c>
      <c r="F16" s="370">
        <f t="shared" si="0"/>
        <v>53.16</v>
      </c>
      <c r="G16" s="246">
        <v>0</v>
      </c>
      <c r="H16" s="372">
        <f t="shared" si="1"/>
        <v>53.16</v>
      </c>
      <c r="I16" s="373"/>
      <c r="J16" s="194"/>
    </row>
    <row r="17" spans="1:10">
      <c r="A17" s="110">
        <v>4</v>
      </c>
      <c r="B17" s="111" t="s">
        <v>26</v>
      </c>
      <c r="C17" s="245">
        <v>7</v>
      </c>
      <c r="D17" s="245">
        <v>5</v>
      </c>
      <c r="E17" s="245">
        <v>8</v>
      </c>
      <c r="F17" s="370">
        <f t="shared" si="0"/>
        <v>20</v>
      </c>
      <c r="G17" s="246">
        <v>0</v>
      </c>
      <c r="H17" s="372">
        <f t="shared" si="1"/>
        <v>20</v>
      </c>
      <c r="I17" s="373"/>
      <c r="J17" s="194"/>
    </row>
    <row r="18" spans="1:10" ht="15.75" thickBot="1">
      <c r="A18" s="110">
        <v>5</v>
      </c>
      <c r="B18" s="111" t="s">
        <v>43</v>
      </c>
      <c r="C18" s="245">
        <v>12.4</v>
      </c>
      <c r="D18" s="245">
        <v>7.75</v>
      </c>
      <c r="E18" s="245">
        <v>8</v>
      </c>
      <c r="F18" s="374">
        <f t="shared" si="0"/>
        <v>28.15</v>
      </c>
      <c r="G18" s="246">
        <v>0</v>
      </c>
      <c r="H18" s="246">
        <f t="shared" si="1"/>
        <v>28.15</v>
      </c>
      <c r="I18" s="373"/>
      <c r="J18" s="194"/>
    </row>
    <row r="19" spans="1:10" ht="15.75" thickBot="1">
      <c r="A19" s="252"/>
      <c r="B19" s="375" t="s">
        <v>141</v>
      </c>
      <c r="C19" s="376">
        <f t="shared" ref="C19:H19" si="2">SUM(C14:C18)</f>
        <v>58.589999999999996</v>
      </c>
      <c r="D19" s="376">
        <f t="shared" si="2"/>
        <v>58.82</v>
      </c>
      <c r="E19" s="376">
        <f t="shared" si="2"/>
        <v>103</v>
      </c>
      <c r="F19" s="376">
        <f t="shared" si="2"/>
        <v>220.41</v>
      </c>
      <c r="G19" s="376">
        <f t="shared" si="2"/>
        <v>0</v>
      </c>
      <c r="H19" s="376">
        <f t="shared" si="2"/>
        <v>220.41</v>
      </c>
      <c r="I19" s="194"/>
      <c r="J19" s="194"/>
    </row>
    <row r="20" spans="1:10">
      <c r="I20" s="194"/>
      <c r="J20" s="194"/>
    </row>
    <row r="21" spans="1:10" ht="15.75">
      <c r="A21" s="377" t="s">
        <v>185</v>
      </c>
      <c r="B21" s="378"/>
      <c r="C21" s="378"/>
      <c r="D21" s="378"/>
      <c r="E21" s="378"/>
      <c r="F21" s="378"/>
      <c r="G21" s="379">
        <f>C11</f>
        <v>27000</v>
      </c>
      <c r="H21" s="380" t="s">
        <v>144</v>
      </c>
    </row>
    <row r="22" spans="1:10" ht="15.75">
      <c r="B22" s="378"/>
      <c r="C22" s="378"/>
      <c r="D22" s="378"/>
      <c r="E22" s="378"/>
      <c r="F22" s="378"/>
      <c r="G22" s="378"/>
      <c r="H22" s="380"/>
    </row>
    <row r="23" spans="1:10" ht="16.5" thickBot="1">
      <c r="B23" s="381" t="s">
        <v>148</v>
      </c>
      <c r="C23" s="382"/>
      <c r="D23" s="382"/>
      <c r="E23" s="382"/>
      <c r="F23" s="382"/>
      <c r="G23" s="378"/>
      <c r="H23" s="380"/>
    </row>
    <row r="24" spans="1:10" ht="31.5">
      <c r="B24" s="262" t="s">
        <v>150</v>
      </c>
      <c r="C24" s="263" t="s">
        <v>186</v>
      </c>
      <c r="D24" s="378"/>
      <c r="E24" s="378"/>
      <c r="F24" s="378"/>
    </row>
    <row r="25" spans="1:10" ht="15.75">
      <c r="A25" s="377"/>
      <c r="B25" s="267" t="s">
        <v>187</v>
      </c>
      <c r="C25" s="58">
        <f>G21</f>
        <v>27000</v>
      </c>
      <c r="D25" s="383"/>
      <c r="E25" s="384"/>
      <c r="F25" s="378"/>
    </row>
    <row r="26" spans="1:10" ht="16.5" thickBot="1">
      <c r="A26" s="377"/>
      <c r="B26" s="271" t="s">
        <v>156</v>
      </c>
      <c r="C26" s="272">
        <f>C25/H19</f>
        <v>122.49897917517355</v>
      </c>
      <c r="D26" s="378"/>
      <c r="E26" s="378"/>
      <c r="F26" s="378"/>
    </row>
    <row r="27" spans="1:10" ht="15.75">
      <c r="A27" s="377"/>
      <c r="B27" s="105"/>
      <c r="C27" s="104"/>
      <c r="D27" s="378"/>
      <c r="E27" s="378"/>
      <c r="F27" s="378"/>
    </row>
    <row r="28" spans="1:10" ht="16.5" thickBot="1">
      <c r="A28" s="377"/>
      <c r="B28" s="378"/>
      <c r="C28" s="378"/>
      <c r="D28" s="378"/>
      <c r="E28" s="378"/>
      <c r="F28" s="378"/>
      <c r="G28" s="105"/>
      <c r="H28" s="104"/>
    </row>
    <row r="29" spans="1:10" ht="19.5" customHeight="1" thickBot="1">
      <c r="A29" s="385" t="s">
        <v>6</v>
      </c>
      <c r="B29" s="385" t="s">
        <v>75</v>
      </c>
      <c r="C29" s="386" t="s">
        <v>188</v>
      </c>
      <c r="E29" s="378"/>
      <c r="F29" s="378"/>
      <c r="G29" s="378"/>
      <c r="H29" s="380"/>
    </row>
    <row r="30" spans="1:10" ht="15.75">
      <c r="A30" s="110">
        <v>1</v>
      </c>
      <c r="B30" s="111" t="s">
        <v>24</v>
      </c>
      <c r="C30" s="387">
        <f>ROUND(C$26*H14,0)</f>
        <v>7877</v>
      </c>
      <c r="E30" s="378"/>
      <c r="F30" s="378"/>
      <c r="G30" s="378"/>
      <c r="H30" s="380"/>
    </row>
    <row r="31" spans="1:10" ht="15.75">
      <c r="A31" s="110">
        <v>2</v>
      </c>
      <c r="B31" s="111" t="s">
        <v>9</v>
      </c>
      <c r="C31" s="387">
        <f>ROUND(C$26*H15,0)</f>
        <v>6713</v>
      </c>
      <c r="E31" s="378"/>
      <c r="F31" s="378"/>
      <c r="G31" s="378"/>
      <c r="H31" s="380"/>
    </row>
    <row r="32" spans="1:10" ht="15.75">
      <c r="A32" s="110">
        <v>3</v>
      </c>
      <c r="B32" s="111" t="s">
        <v>25</v>
      </c>
      <c r="C32" s="387">
        <f>ROUND(C$26*H16,0)</f>
        <v>6512</v>
      </c>
      <c r="E32" s="388"/>
      <c r="F32" s="388"/>
      <c r="G32" s="388"/>
      <c r="H32" s="380"/>
      <c r="I32" s="194"/>
    </row>
    <row r="33" spans="1:9" ht="15.75">
      <c r="A33" s="110">
        <v>4</v>
      </c>
      <c r="B33" s="111" t="s">
        <v>26</v>
      </c>
      <c r="C33" s="387">
        <f>ROUND(C$26*H17,0)</f>
        <v>2450</v>
      </c>
      <c r="E33" s="388"/>
      <c r="F33" s="388"/>
      <c r="G33" s="388"/>
      <c r="H33" s="380"/>
      <c r="I33" s="194"/>
    </row>
    <row r="34" spans="1:9" ht="16.5" thickBot="1">
      <c r="A34" s="110">
        <v>5</v>
      </c>
      <c r="B34" s="111" t="s">
        <v>43</v>
      </c>
      <c r="C34" s="387">
        <f>ROUND(C$26*H18,0)</f>
        <v>3448</v>
      </c>
      <c r="E34" s="388"/>
      <c r="F34" s="388"/>
      <c r="G34" s="388"/>
      <c r="H34" s="380"/>
      <c r="I34" s="194"/>
    </row>
    <row r="35" spans="1:9" ht="16.5" thickBot="1">
      <c r="A35" s="389"/>
      <c r="B35" s="390" t="s">
        <v>141</v>
      </c>
      <c r="C35" s="391">
        <f>SUM(C30:C34)</f>
        <v>27000</v>
      </c>
      <c r="G35" s="393"/>
      <c r="H35" s="392" t="s">
        <v>189</v>
      </c>
      <c r="I35" s="392" t="str">
        <f>IF(C35=C11,"ok", "eroare")</f>
        <v>ok</v>
      </c>
    </row>
    <row r="36" spans="1:9" ht="15.75">
      <c r="A36" s="394"/>
      <c r="B36" s="394"/>
      <c r="C36" s="198"/>
      <c r="D36" s="205"/>
      <c r="E36" s="388"/>
      <c r="F36" s="388"/>
      <c r="G36" s="388"/>
      <c r="H36" s="380"/>
      <c r="I36" s="194"/>
    </row>
    <row r="37" spans="1:9" ht="15.75">
      <c r="A37" s="126" t="s">
        <v>190</v>
      </c>
      <c r="B37" s="395"/>
      <c r="C37" s="395"/>
      <c r="D37" s="395"/>
      <c r="E37" s="395"/>
      <c r="F37" s="395"/>
      <c r="G37" s="395"/>
      <c r="H37" s="380"/>
    </row>
    <row r="38" spans="1:9" ht="15.75">
      <c r="A38" s="126" t="s">
        <v>191</v>
      </c>
      <c r="B38" s="395"/>
      <c r="C38" s="395"/>
      <c r="D38" s="395"/>
      <c r="E38" s="395"/>
      <c r="F38" s="395"/>
      <c r="G38" s="395"/>
      <c r="H38" s="380"/>
    </row>
    <row r="39" spans="1:9" ht="15.75">
      <c r="A39" s="126" t="s">
        <v>192</v>
      </c>
      <c r="B39" s="395"/>
      <c r="C39" s="395"/>
      <c r="D39" s="395"/>
      <c r="E39" s="395"/>
      <c r="F39" s="395"/>
      <c r="G39" s="395"/>
      <c r="H39" s="380"/>
    </row>
    <row r="40" spans="1:9" ht="15.75">
      <c r="A40" s="126"/>
      <c r="B40" s="395"/>
      <c r="C40" s="395"/>
      <c r="D40" s="395"/>
      <c r="E40" s="395"/>
      <c r="F40" s="395"/>
      <c r="G40" s="395"/>
      <c r="H40" s="380"/>
    </row>
    <row r="41" spans="1:9" ht="15.75">
      <c r="A41" s="126"/>
      <c r="B41" s="9" t="s">
        <v>197</v>
      </c>
      <c r="C41" s="395"/>
      <c r="D41" s="395"/>
      <c r="E41" s="395"/>
      <c r="F41" s="395"/>
      <c r="G41" s="395"/>
      <c r="H41" s="380"/>
    </row>
    <row r="42" spans="1:9" ht="16.5" thickBot="1">
      <c r="A42" s="126"/>
      <c r="B42" s="395"/>
      <c r="C42" s="395"/>
      <c r="D42" s="395"/>
      <c r="E42" s="396"/>
      <c r="F42" s="396"/>
      <c r="G42" s="396"/>
      <c r="H42" s="380"/>
    </row>
    <row r="43" spans="1:9" ht="16.5" thickBot="1">
      <c r="A43" s="397" t="s">
        <v>6</v>
      </c>
      <c r="B43" s="236" t="s">
        <v>75</v>
      </c>
      <c r="C43" s="307" t="s">
        <v>196</v>
      </c>
      <c r="D43" s="344"/>
      <c r="E43" s="344"/>
      <c r="G43" s="399" t="s">
        <v>193</v>
      </c>
      <c r="H43" s="400" t="s">
        <v>147</v>
      </c>
    </row>
    <row r="44" spans="1:9" ht="15.75">
      <c r="A44" s="368">
        <v>1</v>
      </c>
      <c r="B44" s="401" t="s">
        <v>24</v>
      </c>
      <c r="C44" s="412">
        <f>C30</f>
        <v>7877</v>
      </c>
      <c r="D44" s="410"/>
      <c r="E44" s="411"/>
      <c r="F44" s="204"/>
      <c r="G44" s="402">
        <v>13320</v>
      </c>
      <c r="H44" s="403" t="str">
        <f>IF(D44&lt;=G44,"ok","eroare")</f>
        <v>ok</v>
      </c>
    </row>
    <row r="45" spans="1:9" ht="15.75">
      <c r="A45" s="110">
        <v>2</v>
      </c>
      <c r="B45" s="404" t="s">
        <v>9</v>
      </c>
      <c r="C45" s="413">
        <f>C31</f>
        <v>6713</v>
      </c>
      <c r="D45" s="410"/>
      <c r="E45" s="411"/>
      <c r="F45" s="204"/>
      <c r="G45" s="402">
        <v>9000</v>
      </c>
      <c r="H45" s="403" t="str">
        <f t="shared" ref="H45:H48" si="3">IF(D45&lt;=G45,"ok","eroare")</f>
        <v>ok</v>
      </c>
    </row>
    <row r="46" spans="1:9" ht="13.5" customHeight="1">
      <c r="A46" s="110">
        <v>3</v>
      </c>
      <c r="B46" s="404" t="s">
        <v>25</v>
      </c>
      <c r="C46" s="413">
        <f>C32</f>
        <v>6512</v>
      </c>
      <c r="D46" s="410"/>
      <c r="E46" s="411"/>
      <c r="F46" s="204"/>
      <c r="G46" s="402">
        <v>12600</v>
      </c>
      <c r="H46" s="403" t="str">
        <f t="shared" si="3"/>
        <v>ok</v>
      </c>
    </row>
    <row r="47" spans="1:9" ht="15.75">
      <c r="A47" s="110">
        <v>4</v>
      </c>
      <c r="B47" s="404" t="s">
        <v>26</v>
      </c>
      <c r="C47" s="413">
        <f>C33</f>
        <v>2450</v>
      </c>
      <c r="D47" s="410"/>
      <c r="E47" s="411"/>
      <c r="F47" s="204"/>
      <c r="G47" s="402">
        <v>7200</v>
      </c>
      <c r="H47" s="403" t="str">
        <f t="shared" si="3"/>
        <v>ok</v>
      </c>
    </row>
    <row r="48" spans="1:9" ht="16.5" thickBot="1">
      <c r="A48" s="110">
        <v>5</v>
      </c>
      <c r="B48" s="404" t="s">
        <v>43</v>
      </c>
      <c r="C48" s="414">
        <f>C34</f>
        <v>3448</v>
      </c>
      <c r="D48" s="410"/>
      <c r="E48" s="411"/>
      <c r="F48" s="204"/>
      <c r="G48" s="405">
        <v>14400</v>
      </c>
      <c r="H48" s="403" t="str">
        <f t="shared" si="3"/>
        <v>ok</v>
      </c>
    </row>
    <row r="49" spans="1:11" ht="16.5" thickBot="1">
      <c r="A49" s="406"/>
      <c r="B49" s="406" t="s">
        <v>141</v>
      </c>
      <c r="C49" s="407">
        <f>SUM(C44:C48)</f>
        <v>27000</v>
      </c>
      <c r="D49" s="103"/>
      <c r="E49" s="103"/>
      <c r="F49" s="103"/>
      <c r="G49" s="103"/>
      <c r="H49" s="103"/>
      <c r="I49" s="204"/>
      <c r="J49" s="204"/>
    </row>
    <row r="50" spans="1:11" ht="15.75">
      <c r="A50" s="106"/>
      <c r="B50" s="106"/>
      <c r="C50" s="106"/>
      <c r="D50" s="274"/>
      <c r="E50" s="274"/>
      <c r="F50" s="274"/>
      <c r="G50" s="274"/>
      <c r="H50" s="194"/>
    </row>
    <row r="51" spans="1:11" ht="15.75">
      <c r="A51" s="106"/>
      <c r="B51" s="408" t="s">
        <v>47</v>
      </c>
      <c r="C51" s="1" t="s">
        <v>222</v>
      </c>
      <c r="D51" s="274"/>
      <c r="E51" s="409"/>
      <c r="F51" s="409"/>
      <c r="G51" s="409"/>
      <c r="H51" s="297"/>
      <c r="I51" s="186"/>
      <c r="J51" s="186"/>
      <c r="K51" s="186"/>
    </row>
    <row r="52" spans="1:11" ht="15.75">
      <c r="A52" s="106"/>
      <c r="B52" s="408" t="s">
        <v>194</v>
      </c>
      <c r="C52" s="1"/>
      <c r="D52" s="199"/>
      <c r="E52" s="201"/>
      <c r="F52" s="201"/>
      <c r="G52" s="274"/>
      <c r="H52" s="194"/>
    </row>
    <row r="53" spans="1:11" ht="15.75">
      <c r="A53" s="106"/>
      <c r="B53" s="106"/>
      <c r="C53" s="106"/>
      <c r="D53" s="199"/>
      <c r="E53" s="201"/>
      <c r="F53" s="201"/>
      <c r="G53" s="201"/>
      <c r="H53" s="201"/>
    </row>
    <row r="54" spans="1:11" ht="15.75">
      <c r="A54" s="106"/>
      <c r="B54" s="106"/>
      <c r="C54" s="106"/>
      <c r="D54" s="106"/>
      <c r="E54" s="274"/>
      <c r="F54" s="274"/>
      <c r="G54" s="274"/>
      <c r="H54" s="194"/>
    </row>
    <row r="55" spans="1:11" ht="15.75">
      <c r="A55" s="106"/>
      <c r="B55" s="106"/>
      <c r="C55" s="106"/>
      <c r="D55" s="106"/>
      <c r="E55" s="106"/>
      <c r="F55" s="106"/>
      <c r="G55" s="106"/>
    </row>
    <row r="56" spans="1:11" ht="15.75">
      <c r="A56" s="106"/>
      <c r="B56" s="106"/>
      <c r="C56" s="106"/>
      <c r="D56" s="106"/>
      <c r="E56" s="106"/>
      <c r="F56" s="106"/>
      <c r="G56" s="106"/>
    </row>
    <row r="57" spans="1:11" ht="15.75">
      <c r="A57" s="106"/>
      <c r="B57" s="106"/>
      <c r="C57" s="106"/>
      <c r="D57" s="106"/>
      <c r="E57" s="106"/>
      <c r="F57" s="106"/>
      <c r="G57" s="106"/>
    </row>
    <row r="58" spans="1:11" ht="15.75">
      <c r="A58" s="106"/>
      <c r="B58" s="106"/>
      <c r="C58" s="106"/>
      <c r="D58" s="106"/>
      <c r="E58" s="106"/>
      <c r="F58" s="106"/>
      <c r="G58" s="106"/>
    </row>
    <row r="59" spans="1:11" ht="15.75">
      <c r="A59" s="106"/>
      <c r="B59" s="106"/>
      <c r="C59" s="106"/>
      <c r="D59" s="106"/>
      <c r="E59" s="106"/>
      <c r="F59" s="106"/>
      <c r="G59" s="106"/>
    </row>
    <row r="60" spans="1:11" ht="15.75">
      <c r="A60" s="106"/>
      <c r="B60" s="106"/>
      <c r="C60" s="106"/>
      <c r="D60" s="106"/>
      <c r="E60" s="106"/>
      <c r="F60" s="106"/>
      <c r="G60" s="106"/>
    </row>
  </sheetData>
  <pageMargins left="0.70866141732283472" right="0" top="0.19685039370078741" bottom="0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C26" sqref="C26"/>
    </sheetView>
  </sheetViews>
  <sheetFormatPr defaultRowHeight="15.75"/>
  <cols>
    <col min="1" max="1" width="5.85546875" style="127" customWidth="1"/>
    <col min="2" max="2" width="21.7109375" style="127" customWidth="1"/>
    <col min="3" max="3" width="14.140625" style="127" customWidth="1"/>
    <col min="4" max="4" width="17.140625" style="127" customWidth="1"/>
    <col min="5" max="5" width="17" style="127" customWidth="1"/>
    <col min="6" max="6" width="15.7109375" style="127" customWidth="1"/>
    <col min="7" max="7" width="17.85546875" style="127" customWidth="1"/>
    <col min="8" max="8" width="14.28515625" style="127" customWidth="1"/>
    <col min="9" max="16384" width="9.140625" style="127"/>
  </cols>
  <sheetData>
    <row r="1" spans="1:12">
      <c r="A1" s="395" t="s">
        <v>0</v>
      </c>
      <c r="B1" s="395"/>
      <c r="C1" s="395"/>
      <c r="D1" s="395"/>
      <c r="E1" s="395"/>
      <c r="F1" s="395"/>
      <c r="G1" s="106"/>
      <c r="H1" s="106"/>
      <c r="I1" s="106"/>
    </row>
    <row r="2" spans="1:12">
      <c r="A2" s="154" t="s">
        <v>124</v>
      </c>
      <c r="B2" s="154"/>
      <c r="C2" s="395"/>
      <c r="D2" s="395"/>
      <c r="E2" s="395"/>
      <c r="F2" s="395"/>
      <c r="G2" s="106"/>
      <c r="H2" s="106"/>
      <c r="I2" s="106"/>
    </row>
    <row r="3" spans="1:12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  <c r="I3" s="61"/>
    </row>
    <row r="4" spans="1:12">
      <c r="A4" s="1" t="s">
        <v>106</v>
      </c>
      <c r="B4" s="1"/>
      <c r="C4" s="61"/>
      <c r="D4" s="1" t="s">
        <v>181</v>
      </c>
      <c r="E4" s="175"/>
      <c r="G4" s="1" t="s">
        <v>182</v>
      </c>
      <c r="I4" s="61"/>
    </row>
    <row r="5" spans="1:12">
      <c r="A5" s="1"/>
      <c r="B5" s="1"/>
      <c r="C5" s="175"/>
      <c r="D5" s="175"/>
      <c r="E5" s="175"/>
      <c r="F5" s="175"/>
      <c r="G5" s="61"/>
      <c r="I5" s="61"/>
    </row>
    <row r="6" spans="1:12">
      <c r="A6" s="126"/>
      <c r="B6" s="126"/>
      <c r="C6" s="395"/>
      <c r="D6" s="395"/>
      <c r="E6" s="395"/>
      <c r="F6" s="395"/>
      <c r="G6" s="106"/>
      <c r="H6" s="106"/>
      <c r="I6" s="106"/>
    </row>
    <row r="7" spans="1:12">
      <c r="A7" s="106"/>
      <c r="B7" s="106"/>
      <c r="C7" s="106"/>
      <c r="D7" s="106"/>
      <c r="E7" s="106"/>
      <c r="F7" s="106"/>
      <c r="G7" s="106"/>
      <c r="H7" s="106"/>
      <c r="I7" s="106"/>
    </row>
    <row r="8" spans="1:12">
      <c r="A8" s="106"/>
      <c r="B8" s="106"/>
      <c r="C8" s="9" t="s">
        <v>198</v>
      </c>
      <c r="D8" s="205"/>
      <c r="E8" s="205"/>
      <c r="F8" s="106"/>
      <c r="G8" s="106"/>
      <c r="H8" s="395"/>
      <c r="I8" s="106"/>
    </row>
    <row r="9" spans="1:12">
      <c r="A9" s="205"/>
      <c r="B9" s="106"/>
      <c r="C9" s="205" t="s">
        <v>199</v>
      </c>
      <c r="D9" s="106"/>
      <c r="E9" s="205"/>
      <c r="F9" s="106"/>
      <c r="G9" s="106"/>
      <c r="H9" s="395"/>
      <c r="I9" s="106"/>
    </row>
    <row r="10" spans="1:12">
      <c r="A10" s="205"/>
      <c r="B10" s="106"/>
      <c r="C10" s="205"/>
      <c r="D10" s="106"/>
      <c r="E10" s="205"/>
      <c r="F10" s="106"/>
      <c r="G10" s="106"/>
      <c r="H10" s="395"/>
      <c r="I10" s="106"/>
    </row>
    <row r="11" spans="1:12">
      <c r="A11" s="205"/>
      <c r="B11" s="106"/>
      <c r="C11" s="205"/>
      <c r="D11" s="106"/>
      <c r="E11" s="205"/>
      <c r="F11" s="106"/>
      <c r="G11" s="106"/>
      <c r="H11" s="395"/>
      <c r="I11" s="106"/>
    </row>
    <row r="12" spans="1:12" ht="20.25">
      <c r="A12" s="62" t="s">
        <v>200</v>
      </c>
      <c r="B12" s="106"/>
      <c r="C12" s="205"/>
      <c r="D12" s="415">
        <v>73000</v>
      </c>
      <c r="E12" s="205" t="s">
        <v>108</v>
      </c>
      <c r="F12" s="312"/>
      <c r="G12" s="224"/>
      <c r="H12" s="416"/>
      <c r="I12" s="224"/>
      <c r="J12" s="417"/>
      <c r="K12" s="417"/>
      <c r="L12" s="417"/>
    </row>
    <row r="13" spans="1:12">
      <c r="A13" s="205"/>
      <c r="C13" s="205"/>
      <c r="E13" s="418"/>
      <c r="F13" s="419"/>
      <c r="G13" s="419"/>
      <c r="H13" s="420"/>
      <c r="I13" s="417"/>
      <c r="J13" s="417"/>
      <c r="K13" s="417"/>
      <c r="L13" s="417"/>
    </row>
    <row r="14" spans="1:12" ht="16.5" thickBot="1"/>
    <row r="15" spans="1:12" ht="26.25" thickBot="1">
      <c r="A15" s="421" t="s">
        <v>6</v>
      </c>
      <c r="B15" s="422" t="s">
        <v>75</v>
      </c>
      <c r="C15" s="423" t="s">
        <v>171</v>
      </c>
      <c r="D15" s="423" t="s">
        <v>172</v>
      </c>
      <c r="E15" s="423" t="s">
        <v>173</v>
      </c>
      <c r="F15" s="424" t="s">
        <v>132</v>
      </c>
      <c r="G15" s="424" t="s">
        <v>184</v>
      </c>
      <c r="H15" s="425" t="s">
        <v>136</v>
      </c>
    </row>
    <row r="16" spans="1:12" ht="16.5" thickBot="1">
      <c r="A16" s="426">
        <v>1</v>
      </c>
      <c r="B16" s="427" t="s">
        <v>14</v>
      </c>
      <c r="C16" s="428">
        <v>863</v>
      </c>
      <c r="D16" s="429">
        <v>116</v>
      </c>
      <c r="E16" s="429">
        <v>20</v>
      </c>
      <c r="F16" s="430">
        <f>SUM(C16:E16)</f>
        <v>999</v>
      </c>
      <c r="G16" s="430">
        <v>30</v>
      </c>
      <c r="H16" s="431">
        <f t="shared" ref="H16" si="0">F16+G16</f>
        <v>1029</v>
      </c>
    </row>
    <row r="17" spans="1:9">
      <c r="A17" s="432"/>
      <c r="B17" s="60"/>
      <c r="C17" s="433"/>
      <c r="D17" s="433"/>
      <c r="E17" s="433"/>
      <c r="F17" s="434"/>
      <c r="G17" s="434"/>
      <c r="H17" s="433"/>
    </row>
    <row r="18" spans="1:9">
      <c r="A18" s="432"/>
      <c r="B18" s="9" t="s">
        <v>197</v>
      </c>
      <c r="C18" s="433"/>
      <c r="D18" s="433"/>
      <c r="E18" s="433"/>
      <c r="F18" s="434"/>
      <c r="G18" s="434"/>
      <c r="H18" s="433"/>
      <c r="I18" s="435"/>
    </row>
    <row r="19" spans="1:9" ht="16.5" thickBot="1">
      <c r="A19" s="432"/>
      <c r="B19" s="9"/>
      <c r="C19" s="433"/>
      <c r="F19" s="434"/>
      <c r="G19" s="434"/>
      <c r="H19" s="433"/>
      <c r="I19" s="435"/>
    </row>
    <row r="20" spans="1:9" ht="16.5" thickBot="1">
      <c r="A20" s="439" t="s">
        <v>6</v>
      </c>
      <c r="B20" s="440" t="s">
        <v>75</v>
      </c>
      <c r="C20" s="307" t="s">
        <v>201</v>
      </c>
      <c r="D20" s="433"/>
      <c r="E20" s="433"/>
      <c r="F20" s="207"/>
      <c r="G20" s="344"/>
      <c r="H20" s="345"/>
      <c r="I20" s="435"/>
    </row>
    <row r="21" spans="1:9" ht="16.5" thickBot="1">
      <c r="A21" s="441">
        <v>1</v>
      </c>
      <c r="B21" s="442" t="s">
        <v>14</v>
      </c>
      <c r="C21" s="443">
        <v>73000</v>
      </c>
      <c r="D21" s="344"/>
      <c r="E21" s="344"/>
      <c r="F21" s="437"/>
      <c r="G21" s="437"/>
      <c r="H21" s="275"/>
      <c r="I21" s="435"/>
    </row>
    <row r="22" spans="1:9" ht="16.5" thickBot="1">
      <c r="A22" s="444"/>
      <c r="B22" s="445" t="s">
        <v>141</v>
      </c>
      <c r="C22" s="446">
        <f>SUM(C21)</f>
        <v>73000</v>
      </c>
      <c r="D22" s="437"/>
      <c r="E22" s="437"/>
      <c r="F22" s="311"/>
      <c r="G22" s="311"/>
      <c r="H22" s="311"/>
      <c r="I22" s="435"/>
    </row>
    <row r="23" spans="1:9">
      <c r="A23" s="328"/>
      <c r="B23" s="328"/>
      <c r="C23" s="311"/>
      <c r="D23" s="311"/>
      <c r="E23" s="311"/>
      <c r="F23" s="435"/>
      <c r="G23" s="435"/>
      <c r="H23" s="435"/>
      <c r="I23" s="435"/>
    </row>
    <row r="24" spans="1:9">
      <c r="D24" s="435"/>
      <c r="E24" s="435"/>
      <c r="F24" s="435"/>
    </row>
    <row r="25" spans="1:9">
      <c r="A25" s="1" t="s">
        <v>47</v>
      </c>
      <c r="C25" s="1" t="s">
        <v>222</v>
      </c>
    </row>
    <row r="26" spans="1:9">
      <c r="A26" s="1" t="s">
        <v>48</v>
      </c>
      <c r="B26" s="6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opLeftCell="A34" workbookViewId="0">
      <selection activeCell="C39" sqref="C39"/>
    </sheetView>
  </sheetViews>
  <sheetFormatPr defaultRowHeight="15"/>
  <cols>
    <col min="1" max="1" width="5.28515625" style="61" customWidth="1"/>
    <col min="2" max="2" width="22" style="61" customWidth="1"/>
    <col min="3" max="3" width="16.5703125" style="61" customWidth="1"/>
    <col min="4" max="4" width="14.140625" style="61" customWidth="1"/>
    <col min="5" max="5" width="19.5703125" style="61" bestFit="1" customWidth="1"/>
    <col min="6" max="6" width="16.5703125" style="61" customWidth="1"/>
    <col min="7" max="7" width="16.7109375" style="61" customWidth="1"/>
    <col min="8" max="8" width="14.140625" style="61" customWidth="1"/>
    <col min="9" max="9" width="12.42578125" style="61" customWidth="1"/>
    <col min="10" max="10" width="11" style="61" customWidth="1"/>
    <col min="11" max="11" width="12.85546875" style="61" customWidth="1"/>
    <col min="12" max="12" width="10.140625" style="61" bestFit="1" customWidth="1"/>
    <col min="13" max="13" width="9.85546875" style="61" bestFit="1" customWidth="1"/>
    <col min="14" max="16384" width="9.140625" style="61"/>
  </cols>
  <sheetData>
    <row r="1" spans="1:14">
      <c r="A1" s="175" t="s">
        <v>0</v>
      </c>
      <c r="B1" s="175"/>
      <c r="C1" s="175"/>
      <c r="D1" s="175"/>
      <c r="E1" s="175"/>
      <c r="F1" s="175"/>
      <c r="I1" s="175"/>
      <c r="J1" s="175"/>
      <c r="K1" s="175"/>
      <c r="L1" s="175"/>
      <c r="M1" s="175"/>
      <c r="N1" s="175"/>
    </row>
    <row r="2" spans="1:14" ht="15.75">
      <c r="A2" s="154" t="s">
        <v>124</v>
      </c>
      <c r="B2" s="154"/>
      <c r="C2" s="175"/>
      <c r="D2" s="175"/>
      <c r="E2" s="175"/>
      <c r="F2" s="175"/>
      <c r="I2" s="175"/>
      <c r="J2" s="175"/>
      <c r="K2" s="175"/>
      <c r="L2" s="175"/>
      <c r="M2" s="175"/>
      <c r="N2" s="175"/>
    </row>
    <row r="3" spans="1:14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  <c r="J3" s="175"/>
      <c r="K3" s="175"/>
      <c r="L3" s="175"/>
      <c r="M3" s="175"/>
      <c r="N3" s="175"/>
    </row>
    <row r="4" spans="1:14">
      <c r="A4" s="4" t="s">
        <v>2</v>
      </c>
      <c r="B4" s="4"/>
      <c r="C4" s="177"/>
      <c r="D4" s="4" t="s">
        <v>3</v>
      </c>
      <c r="E4" s="177"/>
      <c r="F4" s="217"/>
      <c r="G4" s="4" t="s">
        <v>4</v>
      </c>
      <c r="H4" s="177"/>
      <c r="J4" s="175"/>
      <c r="K4" s="175"/>
      <c r="L4" s="175"/>
      <c r="M4" s="175"/>
      <c r="N4" s="175"/>
    </row>
    <row r="5" spans="1:14">
      <c r="A5" s="1"/>
      <c r="B5" s="1"/>
      <c r="C5" s="175"/>
      <c r="D5" s="175"/>
      <c r="E5" s="1"/>
      <c r="F5" s="175"/>
      <c r="G5" s="175"/>
      <c r="I5" s="1"/>
      <c r="J5" s="175"/>
      <c r="K5" s="175"/>
      <c r="L5" s="175"/>
      <c r="M5" s="175"/>
      <c r="N5" s="175"/>
    </row>
    <row r="6" spans="1:14">
      <c r="I6" s="175"/>
      <c r="J6" s="175"/>
      <c r="K6" s="175"/>
      <c r="L6" s="175"/>
      <c r="M6" s="175"/>
      <c r="N6" s="175"/>
    </row>
    <row r="7" spans="1:14">
      <c r="C7" s="9" t="s">
        <v>209</v>
      </c>
      <c r="D7" s="9"/>
      <c r="E7" s="9"/>
      <c r="H7" s="175"/>
      <c r="I7" s="175"/>
      <c r="J7" s="175"/>
      <c r="K7" s="175"/>
      <c r="L7" s="175"/>
      <c r="M7" s="175"/>
      <c r="N7" s="175"/>
    </row>
    <row r="8" spans="1:14">
      <c r="A8" s="9"/>
      <c r="C8" s="9" t="s">
        <v>202</v>
      </c>
      <c r="E8" s="9"/>
      <c r="H8" s="175"/>
      <c r="I8" s="175"/>
      <c r="J8" s="175"/>
      <c r="K8" s="175"/>
      <c r="L8" s="175"/>
      <c r="M8" s="175"/>
      <c r="N8" s="175"/>
    </row>
    <row r="9" spans="1:14">
      <c r="A9" s="9"/>
      <c r="C9" s="9"/>
      <c r="D9" s="9"/>
      <c r="E9" s="9"/>
      <c r="H9" s="175"/>
      <c r="K9" s="175"/>
      <c r="L9" s="175"/>
      <c r="M9" s="175"/>
      <c r="N9" s="175"/>
    </row>
    <row r="10" spans="1:14" ht="15.75">
      <c r="A10" s="447" t="s">
        <v>168</v>
      </c>
      <c r="B10" s="447"/>
      <c r="C10" s="448">
        <v>20000</v>
      </c>
      <c r="D10" s="449" t="s">
        <v>169</v>
      </c>
      <c r="F10" s="312"/>
      <c r="G10" s="257"/>
      <c r="H10" s="176"/>
      <c r="I10" s="176"/>
      <c r="J10" s="176"/>
      <c r="K10" s="176"/>
      <c r="L10" s="175"/>
      <c r="M10" s="175"/>
      <c r="N10" s="175"/>
    </row>
    <row r="11" spans="1:14" ht="15.75" thickBot="1">
      <c r="A11" s="189"/>
      <c r="B11" s="189"/>
      <c r="C11" s="7"/>
      <c r="D11" s="7"/>
      <c r="H11" s="175"/>
      <c r="I11" s="175"/>
      <c r="J11" s="175"/>
      <c r="K11" s="175"/>
      <c r="L11" s="175"/>
      <c r="M11" s="175"/>
      <c r="N11" s="175"/>
    </row>
    <row r="12" spans="1:14" ht="30.75" thickBot="1">
      <c r="A12" s="450" t="s">
        <v>6</v>
      </c>
      <c r="B12" s="451" t="s">
        <v>75</v>
      </c>
      <c r="C12" s="452" t="s">
        <v>171</v>
      </c>
      <c r="D12" s="452" t="s">
        <v>172</v>
      </c>
      <c r="E12" s="452" t="s">
        <v>173</v>
      </c>
      <c r="F12" s="453" t="s">
        <v>132</v>
      </c>
      <c r="G12" s="453" t="s">
        <v>184</v>
      </c>
      <c r="H12" s="454" t="s">
        <v>136</v>
      </c>
      <c r="I12" s="318"/>
      <c r="J12" s="85"/>
    </row>
    <row r="13" spans="1:14" ht="18" customHeight="1">
      <c r="A13" s="455">
        <v>1</v>
      </c>
      <c r="B13" s="240" t="s">
        <v>14</v>
      </c>
      <c r="C13" s="456">
        <v>160</v>
      </c>
      <c r="D13" s="456">
        <v>168</v>
      </c>
      <c r="E13" s="456">
        <v>25</v>
      </c>
      <c r="F13" s="457">
        <f>SUM(C13:E13)</f>
        <v>353</v>
      </c>
      <c r="G13" s="457">
        <v>30</v>
      </c>
      <c r="H13" s="457">
        <f t="shared" ref="H13:H14" si="0">F13+G13</f>
        <v>383</v>
      </c>
      <c r="I13" s="85"/>
      <c r="J13" s="85"/>
    </row>
    <row r="14" spans="1:14" ht="18" customHeight="1">
      <c r="A14" s="458">
        <v>2</v>
      </c>
      <c r="B14" s="244" t="s">
        <v>203</v>
      </c>
      <c r="C14" s="459">
        <v>185</v>
      </c>
      <c r="D14" s="459">
        <v>64</v>
      </c>
      <c r="E14" s="459">
        <v>17</v>
      </c>
      <c r="F14" s="460">
        <f>SUM(C14:E14)</f>
        <v>266</v>
      </c>
      <c r="G14" s="459">
        <v>0</v>
      </c>
      <c r="H14" s="460">
        <f t="shared" si="0"/>
        <v>266</v>
      </c>
      <c r="I14" s="85"/>
      <c r="J14" s="85"/>
    </row>
    <row r="15" spans="1:14" ht="13.5" customHeight="1" thickBot="1">
      <c r="A15" s="461"/>
      <c r="B15" s="462" t="s">
        <v>204</v>
      </c>
      <c r="C15" s="463">
        <f>SUM(C11:C14)</f>
        <v>345</v>
      </c>
      <c r="D15" s="463">
        <f t="shared" ref="D15:H15" si="1">SUM(D11:D14)</f>
        <v>232</v>
      </c>
      <c r="E15" s="463">
        <f t="shared" si="1"/>
        <v>42</v>
      </c>
      <c r="F15" s="463">
        <f t="shared" si="1"/>
        <v>619</v>
      </c>
      <c r="G15" s="463">
        <f t="shared" si="1"/>
        <v>30</v>
      </c>
      <c r="H15" s="463">
        <f t="shared" si="1"/>
        <v>649</v>
      </c>
      <c r="I15" s="323"/>
      <c r="J15" s="85"/>
    </row>
    <row r="16" spans="1:14">
      <c r="I16" s="85"/>
      <c r="J16" s="85"/>
    </row>
    <row r="17" spans="1:10">
      <c r="I17" s="85"/>
      <c r="J17" s="85"/>
    </row>
    <row r="18" spans="1:10">
      <c r="A18" s="1" t="s">
        <v>205</v>
      </c>
      <c r="B18" s="175"/>
      <c r="C18" s="175"/>
      <c r="D18" s="175"/>
      <c r="E18" s="175"/>
      <c r="F18" s="175"/>
      <c r="G18" s="330">
        <f>ROUND(C10*90%,0)</f>
        <v>18000</v>
      </c>
      <c r="H18" s="311" t="s">
        <v>144</v>
      </c>
    </row>
    <row r="19" spans="1:10">
      <c r="A19" s="1"/>
      <c r="B19" s="175"/>
      <c r="C19" s="175"/>
      <c r="D19" s="175"/>
      <c r="E19" s="175"/>
      <c r="F19" s="175"/>
      <c r="G19" s="330"/>
      <c r="H19" s="311"/>
    </row>
    <row r="20" spans="1:10">
      <c r="A20" s="1" t="s">
        <v>206</v>
      </c>
      <c r="D20" s="9"/>
      <c r="E20" s="9"/>
      <c r="F20" s="9"/>
      <c r="G20" s="464">
        <f>ROUND(C10*10%,0)</f>
        <v>2000</v>
      </c>
      <c r="H20" s="311"/>
    </row>
    <row r="21" spans="1:10">
      <c r="A21" s="1"/>
      <c r="B21" s="175"/>
      <c r="C21" s="465"/>
      <c r="D21" s="9"/>
      <c r="E21" s="9"/>
      <c r="F21" s="9" t="s">
        <v>39</v>
      </c>
      <c r="G21" s="9">
        <f>G18+G20</f>
        <v>20000</v>
      </c>
      <c r="H21" s="311"/>
    </row>
    <row r="22" spans="1:10">
      <c r="A22" s="1"/>
      <c r="B22" s="175"/>
      <c r="C22" s="465"/>
      <c r="D22" s="9"/>
      <c r="E22" s="9"/>
      <c r="F22" s="466" t="s">
        <v>147</v>
      </c>
      <c r="G22" s="467" t="str">
        <f>IF(G21&lt;&gt;C10,"eroare","ok")</f>
        <v>ok</v>
      </c>
      <c r="H22" s="311"/>
    </row>
    <row r="23" spans="1:10">
      <c r="A23" s="1"/>
      <c r="B23" s="175"/>
      <c r="C23" s="465"/>
      <c r="D23" s="9"/>
      <c r="E23" s="9"/>
      <c r="F23" s="9"/>
      <c r="G23" s="9"/>
      <c r="H23" s="311"/>
    </row>
    <row r="24" spans="1:10" ht="15.75">
      <c r="A24" s="381" t="s">
        <v>148</v>
      </c>
      <c r="B24" s="175"/>
      <c r="C24" s="175"/>
      <c r="D24" s="175"/>
      <c r="E24" s="192"/>
      <c r="F24" s="9"/>
      <c r="G24" s="9"/>
      <c r="H24" s="311"/>
    </row>
    <row r="25" spans="1:10" ht="16.5" thickBot="1">
      <c r="A25" s="381"/>
      <c r="B25" s="175"/>
      <c r="C25" s="175"/>
      <c r="D25" s="468"/>
      <c r="E25" s="469"/>
      <c r="F25" s="9"/>
      <c r="G25" s="9"/>
      <c r="H25" s="311"/>
    </row>
    <row r="26" spans="1:10" ht="16.5" thickBot="1">
      <c r="A26" s="381"/>
      <c r="B26" s="470" t="s">
        <v>150</v>
      </c>
      <c r="C26" s="471" t="s">
        <v>176</v>
      </c>
      <c r="D26" s="472" t="s">
        <v>207</v>
      </c>
      <c r="E26" s="473" t="s">
        <v>39</v>
      </c>
      <c r="F26" s="474" t="s">
        <v>147</v>
      </c>
      <c r="G26" s="9"/>
      <c r="H26" s="311"/>
    </row>
    <row r="27" spans="1:10" ht="15.75">
      <c r="A27" s="381"/>
      <c r="B27" s="475" t="s">
        <v>187</v>
      </c>
      <c r="C27" s="476">
        <f>G18</f>
        <v>18000</v>
      </c>
      <c r="D27" s="477">
        <f>G20</f>
        <v>2000</v>
      </c>
      <c r="E27" s="478">
        <f>C27+D27</f>
        <v>20000</v>
      </c>
      <c r="F27" s="474">
        <f>E27-C10</f>
        <v>0</v>
      </c>
      <c r="G27" s="9"/>
      <c r="H27" s="311"/>
    </row>
    <row r="28" spans="1:10" ht="16.5" thickBot="1">
      <c r="A28" s="381"/>
      <c r="B28" s="479" t="s">
        <v>156</v>
      </c>
      <c r="C28" s="480">
        <f>ROUND(C27/F15,4)</f>
        <v>29.0792</v>
      </c>
      <c r="D28" s="481">
        <f>ROUND(D27/G15,4)</f>
        <v>66.666700000000006</v>
      </c>
      <c r="E28" s="482"/>
      <c r="F28" s="9"/>
      <c r="G28" s="9"/>
      <c r="H28" s="311"/>
    </row>
    <row r="29" spans="1:10">
      <c r="A29" s="328"/>
      <c r="B29" s="328"/>
      <c r="C29" s="465"/>
      <c r="D29" s="9"/>
      <c r="E29" s="9"/>
      <c r="F29" s="9"/>
      <c r="G29" s="9"/>
      <c r="H29" s="311"/>
    </row>
    <row r="30" spans="1:10">
      <c r="A30" s="9" t="s">
        <v>210</v>
      </c>
      <c r="B30" s="483"/>
      <c r="C30" s="175"/>
      <c r="D30" s="175"/>
      <c r="E30" s="175"/>
      <c r="F30" s="175"/>
      <c r="G30" s="175"/>
      <c r="H30" s="311"/>
    </row>
    <row r="31" spans="1:10" ht="15.75" thickBot="1">
      <c r="A31" s="175"/>
      <c r="B31" s="175"/>
      <c r="C31" s="175"/>
      <c r="D31" s="468"/>
      <c r="E31" s="468"/>
      <c r="F31" s="468"/>
      <c r="G31" s="468"/>
      <c r="H31" s="311"/>
      <c r="I31" s="85"/>
    </row>
    <row r="32" spans="1:10" ht="32.25" thickBot="1">
      <c r="A32" s="484" t="s">
        <v>6</v>
      </c>
      <c r="B32" s="485" t="s">
        <v>75</v>
      </c>
      <c r="C32" s="486" t="s">
        <v>157</v>
      </c>
      <c r="D32" s="398" t="s">
        <v>208</v>
      </c>
      <c r="E32" s="472" t="s">
        <v>211</v>
      </c>
      <c r="F32" s="487"/>
      <c r="G32" s="488"/>
      <c r="H32" s="488"/>
      <c r="I32" s="85"/>
    </row>
    <row r="33" spans="1:10">
      <c r="A33" s="455">
        <v>1</v>
      </c>
      <c r="B33" s="284" t="s">
        <v>14</v>
      </c>
      <c r="C33" s="489">
        <f>ROUND(C$28*F13,0)</f>
        <v>10265</v>
      </c>
      <c r="D33" s="489">
        <f>ROUND(D$28*G13,0)</f>
        <v>2000</v>
      </c>
      <c r="E33" s="489">
        <f>SUM(C33:D33)</f>
        <v>12265</v>
      </c>
      <c r="F33" s="9"/>
      <c r="G33" s="9"/>
      <c r="H33" s="311"/>
      <c r="I33" s="275"/>
      <c r="J33" s="125"/>
    </row>
    <row r="34" spans="1:10" ht="15.75" thickBot="1">
      <c r="A34" s="432">
        <v>2</v>
      </c>
      <c r="B34" s="247" t="s">
        <v>43</v>
      </c>
      <c r="C34" s="490">
        <f>ROUND(C$28*F14,0)</f>
        <v>7735</v>
      </c>
      <c r="D34" s="490">
        <f>ROUND(D$28*G14,0)</f>
        <v>0</v>
      </c>
      <c r="E34" s="491">
        <f>SUM(C34:D34)</f>
        <v>7735</v>
      </c>
      <c r="F34" s="9"/>
      <c r="G34" s="9"/>
      <c r="H34" s="311"/>
      <c r="I34" s="275"/>
      <c r="J34" s="125"/>
    </row>
    <row r="35" spans="1:10" ht="15.75" thickBot="1">
      <c r="A35" s="339"/>
      <c r="B35" s="340" t="s">
        <v>141</v>
      </c>
      <c r="C35" s="492">
        <f>SUM(C33:C34)</f>
        <v>18000</v>
      </c>
      <c r="D35" s="493">
        <f t="shared" ref="D35:E35" si="2">SUM(D33:D34)</f>
        <v>2000</v>
      </c>
      <c r="E35" s="494">
        <f t="shared" si="2"/>
        <v>20000</v>
      </c>
      <c r="F35" s="9"/>
      <c r="G35" s="9"/>
      <c r="H35" s="9"/>
      <c r="I35" s="275"/>
    </row>
    <row r="36" spans="1:10">
      <c r="A36" s="328"/>
      <c r="B36" s="328"/>
      <c r="C36" s="9"/>
      <c r="D36" s="9"/>
      <c r="E36" s="9"/>
      <c r="F36" s="9"/>
      <c r="G36" s="9"/>
      <c r="H36" s="9"/>
      <c r="I36" s="85"/>
    </row>
    <row r="37" spans="1:10">
      <c r="A37" s="498" t="s">
        <v>47</v>
      </c>
      <c r="D37" s="496" t="s">
        <v>147</v>
      </c>
      <c r="E37" s="497" t="str">
        <f>IF(E35&lt;&gt;C10,"eroare","ok")</f>
        <v>ok</v>
      </c>
      <c r="F37" s="85"/>
      <c r="G37" s="85"/>
    </row>
    <row r="38" spans="1:10">
      <c r="A38" s="498" t="s">
        <v>194</v>
      </c>
      <c r="C38" s="1" t="s">
        <v>222</v>
      </c>
      <c r="D38" s="85"/>
      <c r="E38" s="85"/>
    </row>
    <row r="40" spans="1:10">
      <c r="A40" s="495"/>
      <c r="B40" s="483"/>
    </row>
  </sheetData>
  <pageMargins left="0.70866141732283472" right="0" top="0.19685039370078741" bottom="0.1968503937007874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0" workbookViewId="0">
      <selection activeCell="C27" sqref="C27"/>
    </sheetView>
  </sheetViews>
  <sheetFormatPr defaultRowHeight="15.75"/>
  <cols>
    <col min="1" max="1" width="9.140625" style="127"/>
    <col min="2" max="2" width="15.85546875" style="127" customWidth="1"/>
    <col min="3" max="3" width="17.42578125" style="127" customWidth="1"/>
    <col min="4" max="4" width="16" style="127" customWidth="1"/>
    <col min="5" max="5" width="15" style="127" customWidth="1"/>
    <col min="6" max="6" width="18.5703125" style="127" customWidth="1"/>
    <col min="7" max="7" width="16.5703125" style="127" customWidth="1"/>
    <col min="8" max="8" width="12.42578125" style="127" customWidth="1"/>
    <col min="9" max="16384" width="9.140625" style="127"/>
  </cols>
  <sheetData>
    <row r="1" spans="1:13">
      <c r="A1" s="177" t="s">
        <v>0</v>
      </c>
      <c r="B1" s="177"/>
      <c r="C1" s="177"/>
      <c r="D1" s="177"/>
      <c r="E1" s="177"/>
      <c r="F1" s="177"/>
      <c r="G1" s="181"/>
      <c r="H1" s="181"/>
      <c r="I1" s="181"/>
      <c r="J1" s="181"/>
      <c r="K1" s="181"/>
      <c r="L1" s="216"/>
      <c r="M1" s="216"/>
    </row>
    <row r="2" spans="1:13">
      <c r="A2" s="154" t="s">
        <v>124</v>
      </c>
      <c r="B2" s="154"/>
      <c r="C2" s="177"/>
      <c r="D2" s="177"/>
      <c r="E2" s="177"/>
      <c r="F2" s="177"/>
      <c r="G2" s="181"/>
      <c r="H2" s="181"/>
      <c r="I2" s="181"/>
      <c r="J2" s="181"/>
      <c r="K2" s="181"/>
      <c r="L2" s="216"/>
      <c r="M2" s="216"/>
    </row>
    <row r="3" spans="1:13">
      <c r="A3" s="4" t="s">
        <v>49</v>
      </c>
      <c r="B3" s="4"/>
      <c r="C3" s="177"/>
      <c r="D3" s="4" t="s">
        <v>1</v>
      </c>
      <c r="E3" s="177"/>
      <c r="F3" s="217"/>
      <c r="G3" s="4" t="s">
        <v>125</v>
      </c>
      <c r="H3" s="177"/>
      <c r="K3" s="216"/>
      <c r="L3" s="216"/>
      <c r="M3" s="216"/>
    </row>
    <row r="4" spans="1:13">
      <c r="A4" s="1" t="s">
        <v>106</v>
      </c>
      <c r="B4" s="1"/>
      <c r="C4" s="216"/>
      <c r="D4" s="1" t="s">
        <v>181</v>
      </c>
      <c r="E4" s="175"/>
      <c r="G4" s="1" t="s">
        <v>182</v>
      </c>
      <c r="H4" s="175"/>
      <c r="K4" s="216"/>
      <c r="L4" s="216"/>
      <c r="M4" s="216"/>
    </row>
    <row r="5" spans="1:13">
      <c r="A5" s="1"/>
      <c r="B5" s="1"/>
      <c r="C5" s="175"/>
      <c r="D5" s="175"/>
      <c r="E5" s="175"/>
      <c r="F5" s="175"/>
      <c r="G5" s="216"/>
      <c r="H5" s="216"/>
      <c r="I5" s="216"/>
      <c r="J5" s="216"/>
      <c r="K5" s="216"/>
      <c r="L5" s="216"/>
      <c r="M5" s="216"/>
    </row>
    <row r="6" spans="1:13">
      <c r="A6" s="1"/>
      <c r="B6" s="1"/>
      <c r="C6" s="175"/>
      <c r="D6" s="175"/>
      <c r="E6" s="175"/>
      <c r="F6" s="175"/>
      <c r="G6" s="216"/>
      <c r="H6" s="216"/>
      <c r="I6" s="216"/>
      <c r="J6" s="216"/>
      <c r="K6" s="216"/>
      <c r="L6" s="216"/>
      <c r="M6" s="216"/>
    </row>
    <row r="7" spans="1:13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</row>
    <row r="8" spans="1:13">
      <c r="A8" s="216"/>
      <c r="B8" s="216"/>
      <c r="C8" s="9" t="s">
        <v>215</v>
      </c>
      <c r="D8" s="9"/>
      <c r="E8" s="9"/>
      <c r="F8" s="61"/>
      <c r="G8" s="61"/>
      <c r="H8" s="220"/>
      <c r="I8" s="216"/>
      <c r="J8" s="216"/>
      <c r="K8" s="216"/>
      <c r="L8" s="216"/>
      <c r="M8" s="216"/>
    </row>
    <row r="9" spans="1:13">
      <c r="A9" s="9"/>
      <c r="B9" s="216"/>
      <c r="C9" s="189"/>
      <c r="D9" s="1" t="s">
        <v>212</v>
      </c>
      <c r="E9" s="218"/>
      <c r="F9" s="219"/>
      <c r="G9" s="219"/>
      <c r="H9" s="220"/>
      <c r="I9" s="216"/>
      <c r="J9" s="216"/>
      <c r="K9" s="216"/>
      <c r="L9" s="216"/>
      <c r="M9" s="216"/>
    </row>
    <row r="10" spans="1:13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</row>
    <row r="11" spans="1:13">
      <c r="B11" s="205"/>
      <c r="D11" s="435"/>
      <c r="E11" s="435"/>
      <c r="F11" s="435"/>
      <c r="G11" s="435"/>
    </row>
    <row r="12" spans="1:13">
      <c r="D12" s="435"/>
      <c r="E12" s="435"/>
      <c r="F12" s="435"/>
      <c r="G12" s="435"/>
    </row>
    <row r="13" spans="1:13" ht="16.5" thickBot="1">
      <c r="A13" s="189" t="s">
        <v>213</v>
      </c>
      <c r="B13" s="189"/>
      <c r="C13" s="61"/>
      <c r="D13" s="499">
        <v>825</v>
      </c>
      <c r="E13" s="500" t="s">
        <v>108</v>
      </c>
      <c r="F13" s="312"/>
      <c r="G13" s="186"/>
      <c r="H13" s="186"/>
      <c r="I13" s="417"/>
      <c r="J13" s="417"/>
      <c r="K13" s="417"/>
      <c r="L13" s="417"/>
    </row>
    <row r="14" spans="1:13" ht="30">
      <c r="A14" s="501" t="s">
        <v>6</v>
      </c>
      <c r="B14" s="502" t="s">
        <v>75</v>
      </c>
      <c r="C14" s="229" t="s">
        <v>171</v>
      </c>
      <c r="D14" s="229" t="s">
        <v>172</v>
      </c>
      <c r="E14" s="229" t="s">
        <v>173</v>
      </c>
      <c r="F14" s="503" t="s">
        <v>132</v>
      </c>
      <c r="G14" s="503" t="s">
        <v>184</v>
      </c>
      <c r="H14" s="425" t="s">
        <v>136</v>
      </c>
    </row>
    <row r="15" spans="1:13">
      <c r="A15" s="504">
        <v>1</v>
      </c>
      <c r="B15" s="51" t="s">
        <v>214</v>
      </c>
      <c r="C15" s="459">
        <v>16.670000000000002</v>
      </c>
      <c r="D15" s="459">
        <v>17.329999999999998</v>
      </c>
      <c r="E15" s="459">
        <v>35</v>
      </c>
      <c r="F15" s="460">
        <f>SUM(C15:E15)</f>
        <v>69</v>
      </c>
      <c r="G15" s="460">
        <v>0</v>
      </c>
      <c r="H15" s="459">
        <f t="shared" ref="H15" si="0">F15+G15</f>
        <v>69</v>
      </c>
    </row>
    <row r="16" spans="1:13">
      <c r="A16" s="432"/>
      <c r="B16" s="60"/>
      <c r="C16" s="433"/>
      <c r="D16" s="433"/>
      <c r="E16" s="433"/>
      <c r="F16" s="434"/>
      <c r="G16" s="434"/>
      <c r="H16" s="433"/>
    </row>
    <row r="17" spans="1:9">
      <c r="A17" s="432"/>
      <c r="B17" s="60"/>
      <c r="C17" s="433"/>
      <c r="D17" s="433"/>
      <c r="E17" s="433"/>
      <c r="F17" s="434"/>
      <c r="G17" s="434"/>
      <c r="H17" s="433"/>
    </row>
    <row r="18" spans="1:9">
      <c r="A18" s="432"/>
      <c r="B18" s="60"/>
      <c r="C18" s="433"/>
      <c r="D18" s="433"/>
      <c r="E18" s="433"/>
      <c r="F18" s="434"/>
      <c r="G18" s="434"/>
      <c r="H18" s="433"/>
    </row>
    <row r="19" spans="1:9">
      <c r="A19" s="432"/>
      <c r="B19" s="9" t="s">
        <v>197</v>
      </c>
      <c r="C19" s="61"/>
      <c r="D19" s="61"/>
      <c r="E19" s="61"/>
      <c r="F19" s="61"/>
      <c r="G19" s="434"/>
      <c r="H19" s="433"/>
    </row>
    <row r="20" spans="1:9" ht="16.5" thickBot="1">
      <c r="A20" s="432"/>
      <c r="B20" s="60"/>
      <c r="C20" s="433"/>
      <c r="D20" s="433"/>
      <c r="E20" s="433"/>
      <c r="F20" s="434"/>
      <c r="G20" s="434"/>
      <c r="H20" s="433"/>
      <c r="I20" s="435"/>
    </row>
    <row r="21" spans="1:9" ht="16.5" thickBot="1">
      <c r="A21" s="336" t="s">
        <v>6</v>
      </c>
      <c r="B21" s="436" t="s">
        <v>75</v>
      </c>
      <c r="C21" s="306" t="s">
        <v>216</v>
      </c>
      <c r="D21" s="207"/>
      <c r="E21" s="207"/>
      <c r="F21" s="207"/>
      <c r="G21" s="344"/>
      <c r="H21" s="345"/>
      <c r="I21" s="435"/>
    </row>
    <row r="22" spans="1:9" ht="16.5" thickBot="1">
      <c r="A22" s="298">
        <v>1</v>
      </c>
      <c r="B22" s="505" t="s">
        <v>214</v>
      </c>
      <c r="C22" s="506">
        <f>D13</f>
        <v>825</v>
      </c>
      <c r="D22" s="508"/>
      <c r="E22" s="508"/>
      <c r="F22" s="437"/>
      <c r="G22" s="437"/>
      <c r="H22" s="275"/>
      <c r="I22" s="507"/>
    </row>
    <row r="23" spans="1:9" ht="16.5" thickBot="1">
      <c r="A23" s="339"/>
      <c r="B23" s="340" t="s">
        <v>141</v>
      </c>
      <c r="C23" s="438">
        <f>SUM(C22:C22)</f>
        <v>825</v>
      </c>
      <c r="D23" s="311"/>
      <c r="E23" s="311"/>
      <c r="F23" s="311"/>
      <c r="G23" s="311"/>
      <c r="H23" s="311"/>
      <c r="I23" s="435"/>
    </row>
    <row r="24" spans="1:9">
      <c r="D24" s="435"/>
      <c r="E24" s="435"/>
      <c r="F24" s="435"/>
      <c r="G24" s="435"/>
      <c r="H24" s="435"/>
      <c r="I24" s="435"/>
    </row>
    <row r="25" spans="1:9">
      <c r="D25" s="435"/>
      <c r="E25" s="435"/>
      <c r="F25" s="435"/>
      <c r="G25" s="435"/>
      <c r="H25" s="435"/>
      <c r="I25" s="435"/>
    </row>
    <row r="26" spans="1:9">
      <c r="A26" s="498" t="s">
        <v>47</v>
      </c>
      <c r="B26" s="61"/>
      <c r="C26" s="1" t="s">
        <v>222</v>
      </c>
      <c r="F26" s="435"/>
      <c r="G26" s="435"/>
      <c r="H26" s="435"/>
      <c r="I26" s="435"/>
    </row>
    <row r="27" spans="1:9">
      <c r="A27" s="498" t="s">
        <v>194</v>
      </c>
      <c r="B27" s="61"/>
      <c r="C27" s="6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10" workbookViewId="0">
      <selection activeCell="G26" sqref="G26"/>
    </sheetView>
  </sheetViews>
  <sheetFormatPr defaultRowHeight="15"/>
  <cols>
    <col min="1" max="1" width="9.140625" style="61"/>
    <col min="2" max="2" width="23.5703125" style="61" bestFit="1" customWidth="1"/>
    <col min="3" max="3" width="16.140625" style="61" customWidth="1"/>
    <col min="4" max="9" width="10.85546875" style="61" bestFit="1" customWidth="1"/>
    <col min="10" max="10" width="9.140625" style="61"/>
    <col min="11" max="11" width="12.7109375" style="61" customWidth="1"/>
    <col min="12" max="12" width="10" style="61" customWidth="1"/>
    <col min="13" max="13" width="12.85546875" style="61" customWidth="1"/>
    <col min="14" max="16384" width="9.140625" style="61"/>
  </cols>
  <sheetData>
    <row r="1" spans="1:13" ht="15.75">
      <c r="D1" s="62" t="s">
        <v>51</v>
      </c>
    </row>
    <row r="2" spans="1:13" ht="15.75" thickBot="1"/>
    <row r="3" spans="1:13" ht="43.5" thickBot="1">
      <c r="A3" s="63" t="s">
        <v>6</v>
      </c>
      <c r="B3" s="64" t="s">
        <v>23</v>
      </c>
      <c r="C3" s="64"/>
      <c r="D3" s="65" t="s">
        <v>52</v>
      </c>
      <c r="E3" s="65" t="s">
        <v>53</v>
      </c>
      <c r="F3" s="65" t="s">
        <v>54</v>
      </c>
      <c r="G3" s="65" t="s">
        <v>55</v>
      </c>
      <c r="H3" s="65" t="s">
        <v>56</v>
      </c>
      <c r="I3" s="65" t="s">
        <v>57</v>
      </c>
      <c r="J3" s="66" t="s">
        <v>58</v>
      </c>
      <c r="K3" s="67" t="s">
        <v>59</v>
      </c>
      <c r="L3" s="68" t="s">
        <v>60</v>
      </c>
      <c r="M3" s="67" t="s">
        <v>61</v>
      </c>
    </row>
    <row r="4" spans="1:13" ht="15.75">
      <c r="A4" s="69">
        <v>1</v>
      </c>
      <c r="B4" s="70" t="s">
        <v>24</v>
      </c>
      <c r="C4" s="71" t="s">
        <v>62</v>
      </c>
      <c r="D4" s="72" t="s">
        <v>63</v>
      </c>
      <c r="E4" s="72" t="s">
        <v>63</v>
      </c>
      <c r="F4" s="72" t="s">
        <v>63</v>
      </c>
      <c r="G4" s="72" t="s">
        <v>63</v>
      </c>
      <c r="H4" s="72" t="s">
        <v>64</v>
      </c>
      <c r="I4" s="72" t="s">
        <v>65</v>
      </c>
      <c r="J4" s="73"/>
      <c r="K4" s="74"/>
      <c r="L4" s="75"/>
      <c r="M4" s="76"/>
    </row>
    <row r="5" spans="1:13" ht="16.5" thickBot="1">
      <c r="A5" s="77"/>
      <c r="B5" s="78"/>
      <c r="C5" s="60" t="s">
        <v>66</v>
      </c>
      <c r="D5" s="79">
        <v>3.5</v>
      </c>
      <c r="E5" s="79">
        <v>3.5</v>
      </c>
      <c r="F5" s="79">
        <v>3.5</v>
      </c>
      <c r="G5" s="79">
        <v>3.5</v>
      </c>
      <c r="H5" s="79">
        <v>3.5</v>
      </c>
      <c r="I5" s="79">
        <v>1</v>
      </c>
      <c r="J5" s="80">
        <f>SUM(D5:I5)</f>
        <v>18.5</v>
      </c>
      <c r="K5" s="81">
        <f>J5*3*4</f>
        <v>222</v>
      </c>
      <c r="L5" s="82">
        <v>60</v>
      </c>
      <c r="M5" s="83">
        <f>K5*L5</f>
        <v>13320</v>
      </c>
    </row>
    <row r="6" spans="1:13" ht="15.75">
      <c r="A6" s="69">
        <v>2</v>
      </c>
      <c r="B6" s="70" t="s">
        <v>9</v>
      </c>
      <c r="C6" s="71" t="s">
        <v>62</v>
      </c>
      <c r="D6" s="72" t="s">
        <v>67</v>
      </c>
      <c r="E6" s="72" t="s">
        <v>67</v>
      </c>
      <c r="F6" s="72" t="s">
        <v>67</v>
      </c>
      <c r="G6" s="72" t="s">
        <v>67</v>
      </c>
      <c r="H6" s="72" t="s">
        <v>67</v>
      </c>
      <c r="I6" s="72" t="s">
        <v>68</v>
      </c>
      <c r="J6" s="73"/>
      <c r="K6" s="84"/>
      <c r="L6" s="85"/>
      <c r="M6" s="86"/>
    </row>
    <row r="7" spans="1:13" ht="16.5" thickBot="1">
      <c r="A7" s="77"/>
      <c r="B7" s="78"/>
      <c r="C7" s="60" t="s">
        <v>66</v>
      </c>
      <c r="D7" s="79">
        <v>2</v>
      </c>
      <c r="E7" s="79">
        <v>2</v>
      </c>
      <c r="F7" s="79">
        <v>2</v>
      </c>
      <c r="G7" s="79">
        <v>2</v>
      </c>
      <c r="H7" s="79">
        <v>2</v>
      </c>
      <c r="I7" s="79">
        <v>2.5</v>
      </c>
      <c r="J7" s="80">
        <f>SUM(D7:I7)</f>
        <v>12.5</v>
      </c>
      <c r="K7" s="81">
        <f>J7*3*4</f>
        <v>150</v>
      </c>
      <c r="L7" s="85">
        <v>60</v>
      </c>
      <c r="M7" s="83">
        <f>K7*L7</f>
        <v>9000</v>
      </c>
    </row>
    <row r="8" spans="1:13" ht="15.75">
      <c r="A8" s="69">
        <v>3</v>
      </c>
      <c r="B8" s="70" t="s">
        <v>25</v>
      </c>
      <c r="C8" s="71" t="s">
        <v>62</v>
      </c>
      <c r="D8" s="72" t="s">
        <v>69</v>
      </c>
      <c r="E8" s="72" t="s">
        <v>69</v>
      </c>
      <c r="F8" s="72" t="s">
        <v>69</v>
      </c>
      <c r="G8" s="72" t="s">
        <v>69</v>
      </c>
      <c r="H8" s="72" t="s">
        <v>69</v>
      </c>
      <c r="I8" s="72"/>
      <c r="J8" s="73"/>
      <c r="K8" s="84"/>
      <c r="L8" s="75"/>
      <c r="M8" s="76"/>
    </row>
    <row r="9" spans="1:13" ht="16.5" thickBot="1">
      <c r="A9" s="77"/>
      <c r="B9" s="78"/>
      <c r="C9" s="60" t="s">
        <v>66</v>
      </c>
      <c r="D9" s="79">
        <v>3.5</v>
      </c>
      <c r="E9" s="79">
        <v>3.5</v>
      </c>
      <c r="F9" s="79">
        <v>3.5</v>
      </c>
      <c r="G9" s="79">
        <v>3.5</v>
      </c>
      <c r="H9" s="79">
        <v>3.5</v>
      </c>
      <c r="I9" s="79"/>
      <c r="J9" s="80">
        <f>SUM(D9:I9)</f>
        <v>17.5</v>
      </c>
      <c r="K9" s="81">
        <f>J9*3*4</f>
        <v>210</v>
      </c>
      <c r="L9" s="82">
        <v>60</v>
      </c>
      <c r="M9" s="83">
        <f>K9*L9</f>
        <v>12600</v>
      </c>
    </row>
    <row r="10" spans="1:13" ht="15.75">
      <c r="A10" s="69">
        <v>4</v>
      </c>
      <c r="B10" s="87" t="s">
        <v>26</v>
      </c>
      <c r="C10" s="71" t="s">
        <v>62</v>
      </c>
      <c r="D10" s="88" t="s">
        <v>70</v>
      </c>
      <c r="E10" s="88" t="s">
        <v>70</v>
      </c>
      <c r="F10" s="88" t="s">
        <v>70</v>
      </c>
      <c r="G10" s="88" t="s">
        <v>70</v>
      </c>
      <c r="H10" s="88" t="s">
        <v>70</v>
      </c>
      <c r="I10" s="88"/>
      <c r="J10" s="89"/>
      <c r="K10" s="84"/>
      <c r="L10" s="75"/>
      <c r="M10" s="76"/>
    </row>
    <row r="11" spans="1:13" ht="16.5" thickBot="1">
      <c r="A11" s="77"/>
      <c r="B11" s="60"/>
      <c r="C11" s="60" t="s">
        <v>66</v>
      </c>
      <c r="D11" s="79">
        <v>2</v>
      </c>
      <c r="E11" s="79">
        <v>2</v>
      </c>
      <c r="F11" s="79">
        <v>2</v>
      </c>
      <c r="G11" s="79">
        <v>2</v>
      </c>
      <c r="H11" s="79">
        <v>2</v>
      </c>
      <c r="I11" s="79"/>
      <c r="J11" s="80">
        <f>SUM(D11:H11)</f>
        <v>10</v>
      </c>
      <c r="K11" s="90">
        <f>J11*3*4</f>
        <v>120</v>
      </c>
      <c r="L11" s="85">
        <v>60</v>
      </c>
      <c r="M11" s="91">
        <f>K11*L11</f>
        <v>7200</v>
      </c>
    </row>
    <row r="12" spans="1:13" ht="15.75">
      <c r="A12" s="69">
        <v>5</v>
      </c>
      <c r="B12" s="92" t="s">
        <v>20</v>
      </c>
      <c r="C12" s="87" t="s">
        <v>62</v>
      </c>
      <c r="D12" s="72" t="s">
        <v>76</v>
      </c>
      <c r="E12" s="72" t="s">
        <v>76</v>
      </c>
      <c r="F12" s="72" t="s">
        <v>76</v>
      </c>
      <c r="G12" s="72" t="s">
        <v>76</v>
      </c>
      <c r="H12" s="72" t="s">
        <v>76</v>
      </c>
      <c r="I12" s="72"/>
      <c r="J12" s="112"/>
      <c r="K12" s="113"/>
      <c r="L12" s="113"/>
      <c r="M12" s="114"/>
    </row>
    <row r="13" spans="1:13" ht="15.75">
      <c r="A13" s="77"/>
      <c r="B13" s="96"/>
      <c r="C13" s="60"/>
      <c r="D13" s="93" t="s">
        <v>77</v>
      </c>
      <c r="E13" s="93" t="s">
        <v>77</v>
      </c>
      <c r="F13" s="93" t="s">
        <v>77</v>
      </c>
      <c r="G13" s="93" t="s">
        <v>77</v>
      </c>
      <c r="H13" s="93" t="s">
        <v>77</v>
      </c>
      <c r="I13" s="93"/>
      <c r="J13" s="94"/>
      <c r="K13" s="95"/>
      <c r="L13" s="95"/>
      <c r="M13" s="115"/>
    </row>
    <row r="14" spans="1:13" ht="15.75">
      <c r="A14" s="77"/>
      <c r="B14" s="96"/>
      <c r="C14" s="60"/>
      <c r="D14" s="93"/>
      <c r="E14" s="93" t="s">
        <v>71</v>
      </c>
      <c r="F14" s="93"/>
      <c r="G14" s="93" t="s">
        <v>78</v>
      </c>
      <c r="H14" s="93"/>
      <c r="I14" s="93"/>
      <c r="J14" s="94"/>
      <c r="K14" s="95"/>
      <c r="L14" s="95"/>
      <c r="M14" s="115"/>
    </row>
    <row r="15" spans="1:13" ht="15.75">
      <c r="A15" s="77"/>
      <c r="B15" s="96"/>
      <c r="C15" s="60"/>
      <c r="D15" s="93"/>
      <c r="E15" s="93" t="s">
        <v>79</v>
      </c>
      <c r="F15" s="93"/>
      <c r="G15" s="93" t="s">
        <v>79</v>
      </c>
      <c r="H15" s="93"/>
      <c r="I15" s="93"/>
      <c r="J15" s="94"/>
      <c r="K15" s="95"/>
      <c r="L15" s="95"/>
      <c r="M15" s="115"/>
    </row>
    <row r="16" spans="1:13" ht="16.5" thickBot="1">
      <c r="A16" s="97"/>
      <c r="B16" s="98"/>
      <c r="C16" s="99" t="s">
        <v>66</v>
      </c>
      <c r="D16" s="100">
        <v>2</v>
      </c>
      <c r="E16" s="100">
        <v>3.5</v>
      </c>
      <c r="F16" s="100">
        <v>2</v>
      </c>
      <c r="G16" s="100">
        <v>3.5</v>
      </c>
      <c r="H16" s="100">
        <v>2</v>
      </c>
      <c r="I16" s="100"/>
      <c r="J16" s="116">
        <f>SUM(D16:H16)</f>
        <v>13</v>
      </c>
      <c r="K16" s="117">
        <f>J16*3*4</f>
        <v>156</v>
      </c>
      <c r="L16" s="118">
        <v>60</v>
      </c>
      <c r="M16" s="119">
        <f>K16*L16</f>
        <v>9360</v>
      </c>
    </row>
    <row r="17" spans="1:13" ht="15.75">
      <c r="B17" s="85"/>
      <c r="C17" s="60"/>
      <c r="D17" s="101"/>
      <c r="E17" s="101"/>
      <c r="F17" s="101"/>
      <c r="G17" s="101"/>
      <c r="H17" s="101"/>
      <c r="I17" s="101"/>
      <c r="J17" s="102"/>
      <c r="K17" s="103"/>
      <c r="L17" s="85"/>
      <c r="M17" s="104"/>
    </row>
    <row r="18" spans="1:13" ht="15.75">
      <c r="A18" s="105" t="s">
        <v>72</v>
      </c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3" ht="15.75">
      <c r="A19" s="107" t="s">
        <v>73</v>
      </c>
      <c r="B19" s="106"/>
      <c r="C19" s="106"/>
      <c r="D19" s="106"/>
      <c r="E19" s="106"/>
      <c r="F19" s="106"/>
      <c r="G19" s="106"/>
      <c r="H19" s="106"/>
      <c r="I19" s="106"/>
      <c r="J19" s="106"/>
    </row>
    <row r="20" spans="1:13" ht="15.75">
      <c r="A20" s="106" t="s">
        <v>74</v>
      </c>
      <c r="B20" s="106"/>
      <c r="C20" s="106"/>
      <c r="D20" s="106"/>
      <c r="E20" s="106"/>
      <c r="F20" s="106"/>
      <c r="G20" s="106"/>
      <c r="H20" s="106"/>
      <c r="I20" s="106"/>
      <c r="J20" s="106"/>
    </row>
    <row r="22" spans="1:13" ht="28.5">
      <c r="A22" s="108" t="s">
        <v>6</v>
      </c>
      <c r="B22" s="108" t="s">
        <v>75</v>
      </c>
      <c r="C22" s="109" t="s">
        <v>61</v>
      </c>
    </row>
    <row r="23" spans="1:13">
      <c r="A23" s="110">
        <v>1</v>
      </c>
      <c r="B23" s="111" t="s">
        <v>24</v>
      </c>
      <c r="C23" s="58">
        <v>13320</v>
      </c>
    </row>
    <row r="24" spans="1:13">
      <c r="A24" s="110">
        <v>2</v>
      </c>
      <c r="B24" s="111" t="s">
        <v>9</v>
      </c>
      <c r="C24" s="58">
        <v>9000</v>
      </c>
    </row>
    <row r="25" spans="1:13">
      <c r="A25" s="110">
        <v>3</v>
      </c>
      <c r="B25" s="111" t="s">
        <v>25</v>
      </c>
      <c r="C25" s="58">
        <v>12600</v>
      </c>
    </row>
    <row r="26" spans="1:13">
      <c r="A26" s="110">
        <v>4</v>
      </c>
      <c r="B26" s="111" t="s">
        <v>26</v>
      </c>
      <c r="C26" s="120">
        <v>7200</v>
      </c>
    </row>
    <row r="27" spans="1:13">
      <c r="A27" s="110">
        <v>5</v>
      </c>
      <c r="B27" s="111" t="s">
        <v>43</v>
      </c>
      <c r="C27" s="120">
        <v>9360</v>
      </c>
    </row>
    <row r="29" spans="1:13">
      <c r="C29" s="125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contract=val iunie si monitoriz</vt:lpstr>
      <vt:lpstr>CA ian- iunie</vt:lpstr>
      <vt:lpstr>iunie laborator</vt:lpstr>
      <vt:lpstr>iunie citologie</vt:lpstr>
      <vt:lpstr>iunie ecografii</vt:lpstr>
      <vt:lpstr>iunie CT si RMN </vt:lpstr>
      <vt:lpstr>iunie- radiologie</vt:lpstr>
      <vt:lpstr>iunie-radiologie dentara</vt:lpstr>
      <vt:lpstr>suma max eco</vt:lpstr>
      <vt:lpstr>'contract=val iunie si monitoriz'!Print_Titles</vt:lpstr>
      <vt:lpstr>'iunie laborator'!Print_Titles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2021-05-13T10:27:16Z</cp:lastPrinted>
  <dcterms:created xsi:type="dcterms:W3CDTF">2020-02-13T06:39:04Z</dcterms:created>
  <dcterms:modified xsi:type="dcterms:W3CDTF">2021-05-17T07:38:51Z</dcterms:modified>
</cp:coreProperties>
</file>