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_AfisareSITE\PARA\"/>
    </mc:Choice>
  </mc:AlternateContent>
  <bookViews>
    <workbookView xWindow="0" yWindow="0" windowWidth="20490" windowHeight="7905" tabRatio="797"/>
  </bookViews>
  <sheets>
    <sheet name="contract=aug-dec  2021" sheetId="1" r:id="rId1"/>
    <sheet name="CA " sheetId="17" r:id="rId2"/>
    <sheet name="laboratoare" sheetId="14" r:id="rId3"/>
    <sheet name="citologie" sheetId="16" r:id="rId4"/>
    <sheet name="ecografii" sheetId="15" r:id="rId5"/>
    <sheet name="ct si rmn " sheetId="13" r:id="rId6"/>
    <sheet name="radiologie" sheetId="18" r:id="rId7"/>
    <sheet name="radiolog dentara" sheetId="19" r:id="rId8"/>
  </sheets>
  <definedNames>
    <definedName name="_xlnm.Print_Titles" localSheetId="0">'contract=aug-dec  2021'!$7:$8</definedName>
    <definedName name="_xlnm.Print_Titles" localSheetId="4">ecografii!$8:$9</definedName>
    <definedName name="_xlnm.Print_Titles" localSheetId="2">laboratoare!$7:$8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5" l="1"/>
  <c r="K21" i="17"/>
  <c r="D34" i="1"/>
  <c r="E34" i="1"/>
  <c r="F34" i="1"/>
  <c r="G34" i="1"/>
  <c r="H34" i="1"/>
  <c r="I34" i="1"/>
  <c r="J34" i="1"/>
  <c r="K34" i="1"/>
  <c r="L34" i="1"/>
  <c r="M34" i="1"/>
  <c r="N34" i="1"/>
  <c r="H26" i="17"/>
  <c r="J26" i="17"/>
  <c r="D77" i="1"/>
  <c r="E77" i="1"/>
  <c r="F77" i="1"/>
  <c r="G77" i="1"/>
  <c r="H77" i="1"/>
  <c r="I77" i="1"/>
  <c r="J77" i="1"/>
  <c r="K77" i="1"/>
  <c r="L77" i="1"/>
  <c r="M77" i="1"/>
  <c r="N77" i="1"/>
  <c r="C77" i="1"/>
  <c r="D106" i="1"/>
  <c r="E106" i="1"/>
  <c r="F106" i="1"/>
  <c r="G106" i="1"/>
  <c r="H106" i="1"/>
  <c r="I106" i="1"/>
  <c r="J106" i="1"/>
  <c r="K106" i="1"/>
  <c r="L106" i="1"/>
  <c r="M106" i="1"/>
  <c r="N106" i="1"/>
  <c r="C106" i="1"/>
  <c r="D105" i="1"/>
  <c r="D107" i="1" s="1"/>
  <c r="E105" i="1"/>
  <c r="E107" i="1" s="1"/>
  <c r="F105" i="1"/>
  <c r="F107" i="1" s="1"/>
  <c r="G105" i="1"/>
  <c r="G107" i="1" s="1"/>
  <c r="H105" i="1"/>
  <c r="H107" i="1" s="1"/>
  <c r="I105" i="1"/>
  <c r="I107" i="1" s="1"/>
  <c r="J105" i="1"/>
  <c r="J107" i="1" s="1"/>
  <c r="K105" i="1"/>
  <c r="K107" i="1" s="1"/>
  <c r="L105" i="1"/>
  <c r="L107" i="1" s="1"/>
  <c r="M105" i="1"/>
  <c r="M107" i="1" s="1"/>
  <c r="N105" i="1"/>
  <c r="N107" i="1" s="1"/>
  <c r="C105" i="1"/>
  <c r="C107" i="1" s="1"/>
  <c r="D116" i="1"/>
  <c r="E116" i="1"/>
  <c r="F116" i="1"/>
  <c r="G116" i="1"/>
  <c r="H116" i="1"/>
  <c r="I116" i="1"/>
  <c r="J116" i="1"/>
  <c r="K116" i="1"/>
  <c r="L116" i="1"/>
  <c r="M116" i="1"/>
  <c r="N116" i="1"/>
  <c r="D115" i="1"/>
  <c r="E115" i="1"/>
  <c r="F115" i="1"/>
  <c r="G115" i="1"/>
  <c r="H115" i="1"/>
  <c r="I115" i="1"/>
  <c r="J115" i="1"/>
  <c r="K115" i="1"/>
  <c r="L115" i="1"/>
  <c r="M115" i="1"/>
  <c r="N115" i="1"/>
  <c r="D111" i="1"/>
  <c r="E111" i="1"/>
  <c r="F111" i="1"/>
  <c r="G111" i="1"/>
  <c r="H111" i="1"/>
  <c r="I111" i="1"/>
  <c r="J111" i="1"/>
  <c r="K111" i="1"/>
  <c r="L111" i="1"/>
  <c r="M111" i="1"/>
  <c r="N111" i="1"/>
  <c r="D110" i="1"/>
  <c r="E110" i="1"/>
  <c r="F110" i="1"/>
  <c r="G110" i="1"/>
  <c r="H110" i="1"/>
  <c r="I110" i="1"/>
  <c r="J110" i="1"/>
  <c r="K110" i="1"/>
  <c r="L110" i="1"/>
  <c r="M110" i="1"/>
  <c r="N110" i="1"/>
  <c r="D95" i="1"/>
  <c r="E95" i="1"/>
  <c r="F95" i="1"/>
  <c r="G95" i="1"/>
  <c r="H95" i="1"/>
  <c r="I95" i="1"/>
  <c r="J95" i="1"/>
  <c r="K95" i="1"/>
  <c r="L95" i="1"/>
  <c r="M95" i="1"/>
  <c r="N95" i="1"/>
  <c r="D94" i="1"/>
  <c r="E94" i="1"/>
  <c r="F94" i="1"/>
  <c r="G94" i="1"/>
  <c r="H94" i="1"/>
  <c r="I94" i="1"/>
  <c r="J94" i="1"/>
  <c r="K94" i="1"/>
  <c r="L94" i="1"/>
  <c r="M94" i="1"/>
  <c r="N94" i="1"/>
  <c r="D88" i="1"/>
  <c r="E88" i="1"/>
  <c r="F88" i="1"/>
  <c r="G88" i="1"/>
  <c r="H88" i="1"/>
  <c r="I88" i="1"/>
  <c r="J88" i="1"/>
  <c r="K88" i="1"/>
  <c r="L88" i="1"/>
  <c r="M88" i="1"/>
  <c r="N88" i="1"/>
  <c r="D87" i="1"/>
  <c r="E87" i="1"/>
  <c r="F87" i="1"/>
  <c r="G87" i="1"/>
  <c r="H87" i="1"/>
  <c r="I87" i="1"/>
  <c r="J87" i="1"/>
  <c r="K87" i="1"/>
  <c r="L87" i="1"/>
  <c r="M87" i="1"/>
  <c r="N87" i="1"/>
  <c r="D86" i="1"/>
  <c r="E86" i="1"/>
  <c r="F86" i="1"/>
  <c r="G86" i="1"/>
  <c r="H86" i="1"/>
  <c r="I86" i="1"/>
  <c r="J86" i="1"/>
  <c r="K86" i="1"/>
  <c r="L86" i="1"/>
  <c r="M86" i="1"/>
  <c r="N86" i="1"/>
  <c r="C86" i="1"/>
  <c r="J85" i="1"/>
  <c r="K85" i="1"/>
  <c r="L85" i="1"/>
  <c r="M85" i="1"/>
  <c r="N85" i="1"/>
  <c r="D84" i="1"/>
  <c r="E84" i="1"/>
  <c r="F84" i="1"/>
  <c r="G84" i="1"/>
  <c r="H84" i="1"/>
  <c r="I84" i="1"/>
  <c r="J84" i="1"/>
  <c r="K84" i="1"/>
  <c r="L84" i="1"/>
  <c r="M84" i="1"/>
  <c r="N84" i="1"/>
  <c r="D101" i="1"/>
  <c r="E101" i="1"/>
  <c r="F101" i="1"/>
  <c r="G101" i="1"/>
  <c r="H101" i="1"/>
  <c r="I101" i="1"/>
  <c r="J101" i="1"/>
  <c r="K101" i="1"/>
  <c r="L101" i="1"/>
  <c r="M101" i="1"/>
  <c r="N101" i="1"/>
  <c r="C101" i="1"/>
  <c r="D100" i="1"/>
  <c r="D102" i="1" s="1"/>
  <c r="E100" i="1"/>
  <c r="E102" i="1" s="1"/>
  <c r="F100" i="1"/>
  <c r="F102" i="1" s="1"/>
  <c r="G100" i="1"/>
  <c r="G102" i="1" s="1"/>
  <c r="H100" i="1"/>
  <c r="H102" i="1" s="1"/>
  <c r="I100" i="1"/>
  <c r="I102" i="1" s="1"/>
  <c r="J100" i="1"/>
  <c r="J102" i="1" s="1"/>
  <c r="K100" i="1"/>
  <c r="K102" i="1" s="1"/>
  <c r="L100" i="1"/>
  <c r="L102" i="1" s="1"/>
  <c r="M100" i="1"/>
  <c r="M102" i="1" s="1"/>
  <c r="N100" i="1"/>
  <c r="N102" i="1" s="1"/>
  <c r="C100" i="1"/>
  <c r="J93" i="1"/>
  <c r="K93" i="1"/>
  <c r="L93" i="1"/>
  <c r="M93" i="1"/>
  <c r="N93" i="1"/>
  <c r="D75" i="1"/>
  <c r="E75" i="1"/>
  <c r="F75" i="1"/>
  <c r="G75" i="1"/>
  <c r="H75" i="1"/>
  <c r="I75" i="1"/>
  <c r="J75" i="1"/>
  <c r="K75" i="1"/>
  <c r="L75" i="1"/>
  <c r="M75" i="1"/>
  <c r="N75" i="1"/>
  <c r="C75" i="1"/>
  <c r="D74" i="1"/>
  <c r="E74" i="1"/>
  <c r="F74" i="1"/>
  <c r="G74" i="1"/>
  <c r="H74" i="1"/>
  <c r="I74" i="1"/>
  <c r="J74" i="1"/>
  <c r="K74" i="1"/>
  <c r="L74" i="1"/>
  <c r="M74" i="1"/>
  <c r="N74" i="1"/>
  <c r="C74" i="1"/>
  <c r="D73" i="1"/>
  <c r="E73" i="1"/>
  <c r="F73" i="1"/>
  <c r="G73" i="1"/>
  <c r="H73" i="1"/>
  <c r="I73" i="1"/>
  <c r="J73" i="1"/>
  <c r="K73" i="1"/>
  <c r="L73" i="1"/>
  <c r="M73" i="1"/>
  <c r="N73" i="1"/>
  <c r="C73" i="1"/>
  <c r="D72" i="1"/>
  <c r="D76" i="1" s="1"/>
  <c r="E72" i="1"/>
  <c r="F72" i="1"/>
  <c r="F76" i="1" s="1"/>
  <c r="G72" i="1"/>
  <c r="H72" i="1"/>
  <c r="H76" i="1" s="1"/>
  <c r="I72" i="1"/>
  <c r="J72" i="1"/>
  <c r="J76" i="1" s="1"/>
  <c r="K72" i="1"/>
  <c r="L72" i="1"/>
  <c r="L76" i="1" s="1"/>
  <c r="M72" i="1"/>
  <c r="N72" i="1"/>
  <c r="N76" i="1" s="1"/>
  <c r="C72" i="1"/>
  <c r="O55" i="1"/>
  <c r="O56" i="1"/>
  <c r="O54" i="1"/>
  <c r="D57" i="1"/>
  <c r="E57" i="1"/>
  <c r="F57" i="1"/>
  <c r="G57" i="1"/>
  <c r="H57" i="1"/>
  <c r="I57" i="1"/>
  <c r="J57" i="1"/>
  <c r="K57" i="1"/>
  <c r="L57" i="1"/>
  <c r="M57" i="1"/>
  <c r="N57" i="1"/>
  <c r="C57" i="1"/>
  <c r="O61" i="1"/>
  <c r="O50" i="1"/>
  <c r="O45" i="1"/>
  <c r="O44" i="1"/>
  <c r="O43" i="1"/>
  <c r="O42" i="1"/>
  <c r="O41" i="1"/>
  <c r="O40" i="1"/>
  <c r="O39" i="1"/>
  <c r="O38" i="1"/>
  <c r="O33" i="1"/>
  <c r="O32" i="1"/>
  <c r="O34" i="1" s="1"/>
  <c r="O27" i="1"/>
  <c r="O26" i="1"/>
  <c r="M112" i="1" l="1"/>
  <c r="K112" i="1"/>
  <c r="I112" i="1"/>
  <c r="G112" i="1"/>
  <c r="E112" i="1"/>
  <c r="N112" i="1"/>
  <c r="L112" i="1"/>
  <c r="J112" i="1"/>
  <c r="H112" i="1"/>
  <c r="F112" i="1"/>
  <c r="D112" i="1"/>
  <c r="M117" i="1"/>
  <c r="K117" i="1"/>
  <c r="I117" i="1"/>
  <c r="G117" i="1"/>
  <c r="E117" i="1"/>
  <c r="N78" i="1"/>
  <c r="L78" i="1"/>
  <c r="J78" i="1"/>
  <c r="H78" i="1"/>
  <c r="F78" i="1"/>
  <c r="D78" i="1"/>
  <c r="M96" i="1"/>
  <c r="K96" i="1"/>
  <c r="O100" i="1"/>
  <c r="O86" i="1"/>
  <c r="C44" i="15"/>
  <c r="N96" i="1"/>
  <c r="L96" i="1"/>
  <c r="J96" i="1"/>
  <c r="N89" i="1"/>
  <c r="L89" i="1"/>
  <c r="J89" i="1"/>
  <c r="O106" i="1"/>
  <c r="O72" i="1"/>
  <c r="O73" i="1"/>
  <c r="O74" i="1"/>
  <c r="N117" i="1"/>
  <c r="L117" i="1"/>
  <c r="J117" i="1"/>
  <c r="H117" i="1"/>
  <c r="F117" i="1"/>
  <c r="D117" i="1"/>
  <c r="O105" i="1"/>
  <c r="O107" i="1" s="1"/>
  <c r="M89" i="1"/>
  <c r="K89" i="1"/>
  <c r="O101" i="1"/>
  <c r="M76" i="1"/>
  <c r="M78" i="1" s="1"/>
  <c r="K76" i="1"/>
  <c r="K78" i="1" s="1"/>
  <c r="I76" i="1"/>
  <c r="I78" i="1" s="1"/>
  <c r="G76" i="1"/>
  <c r="G78" i="1" s="1"/>
  <c r="E76" i="1"/>
  <c r="E78" i="1" s="1"/>
  <c r="O102" i="1"/>
  <c r="O103" i="1" s="1"/>
  <c r="C102" i="1"/>
  <c r="O75" i="1"/>
  <c r="C76" i="1"/>
  <c r="O57" i="1"/>
  <c r="K19" i="17"/>
  <c r="K20" i="17"/>
  <c r="K22" i="17"/>
  <c r="K23" i="17"/>
  <c r="K24" i="17"/>
  <c r="K18" i="17"/>
  <c r="G25" i="17"/>
  <c r="H25" i="17"/>
  <c r="I25" i="17"/>
  <c r="J25" i="17"/>
  <c r="F25" i="17"/>
  <c r="C54" i="15"/>
  <c r="C55" i="15"/>
  <c r="C56" i="15"/>
  <c r="C57" i="15"/>
  <c r="C58" i="15"/>
  <c r="C59" i="15"/>
  <c r="C60" i="15"/>
  <c r="O76" i="1" l="1"/>
  <c r="O108" i="1"/>
  <c r="D49" i="14" l="1"/>
  <c r="E49" i="14"/>
  <c r="D50" i="14"/>
  <c r="E50" i="14"/>
  <c r="D51" i="14"/>
  <c r="E51" i="14"/>
  <c r="D52" i="14"/>
  <c r="E52" i="14"/>
  <c r="D53" i="14"/>
  <c r="E53" i="14"/>
  <c r="D54" i="14"/>
  <c r="E54" i="14"/>
  <c r="D55" i="14"/>
  <c r="E55" i="14"/>
  <c r="D56" i="14"/>
  <c r="E56" i="14"/>
  <c r="D57" i="14"/>
  <c r="C35" i="18"/>
  <c r="C36" i="18"/>
  <c r="C21" i="13"/>
  <c r="E36" i="16"/>
  <c r="G36" i="16"/>
  <c r="F36" i="16" l="1"/>
  <c r="H36" i="16"/>
  <c r="D36" i="16"/>
  <c r="C20" i="17" l="1"/>
  <c r="C21" i="17"/>
  <c r="C22" i="17"/>
  <c r="C23" i="17"/>
  <c r="C24" i="17"/>
  <c r="C18" i="17"/>
  <c r="F11" i="17"/>
  <c r="C33" i="17"/>
  <c r="B33" i="17"/>
  <c r="D32" i="17"/>
  <c r="D31" i="17"/>
  <c r="D30" i="17"/>
  <c r="D29" i="17"/>
  <c r="B25" i="17"/>
  <c r="D33" i="17" l="1"/>
  <c r="C25" i="17"/>
  <c r="D22" i="17" s="1"/>
  <c r="D23" i="19"/>
  <c r="E23" i="19"/>
  <c r="F23" i="19"/>
  <c r="G23" i="19"/>
  <c r="H23" i="19"/>
  <c r="F37" i="18"/>
  <c r="G37" i="18"/>
  <c r="H37" i="18"/>
  <c r="I37" i="18"/>
  <c r="J37" i="18"/>
  <c r="F15" i="18"/>
  <c r="H15" i="18"/>
  <c r="H16" i="18" s="1"/>
  <c r="D16" i="18"/>
  <c r="E16" i="18"/>
  <c r="F16" i="18"/>
  <c r="G16" i="18"/>
  <c r="C16" i="18"/>
  <c r="D22" i="13"/>
  <c r="E22" i="13"/>
  <c r="F22" i="13"/>
  <c r="G22" i="13"/>
  <c r="H22" i="13"/>
  <c r="E61" i="15"/>
  <c r="H61" i="15"/>
  <c r="F22" i="15"/>
  <c r="H22" i="15" s="1"/>
  <c r="F21" i="15"/>
  <c r="H21" i="15" s="1"/>
  <c r="F20" i="15"/>
  <c r="H20" i="15" s="1"/>
  <c r="F19" i="15"/>
  <c r="H19" i="15" s="1"/>
  <c r="F18" i="15"/>
  <c r="H18" i="15" s="1"/>
  <c r="F17" i="15"/>
  <c r="H17" i="15" s="1"/>
  <c r="F16" i="15"/>
  <c r="H16" i="15" s="1"/>
  <c r="F15" i="15"/>
  <c r="H15" i="15" s="1"/>
  <c r="D23" i="15"/>
  <c r="E23" i="15"/>
  <c r="G23" i="15"/>
  <c r="C23" i="15"/>
  <c r="D76" i="14"/>
  <c r="E76" i="14"/>
  <c r="F76" i="14"/>
  <c r="G76" i="14"/>
  <c r="H76" i="14"/>
  <c r="D20" i="17" l="1"/>
  <c r="D18" i="17"/>
  <c r="D23" i="17"/>
  <c r="D24" i="17"/>
  <c r="D21" i="17"/>
  <c r="H23" i="15"/>
  <c r="C30" i="15" s="1"/>
  <c r="F23" i="15"/>
  <c r="D25" i="17" l="1"/>
  <c r="C22" i="19"/>
  <c r="C23" i="19" s="1"/>
  <c r="F15" i="19"/>
  <c r="H15" i="19" s="1"/>
  <c r="G21" i="18"/>
  <c r="D28" i="18" s="1"/>
  <c r="D29" i="18" s="1"/>
  <c r="G19" i="18"/>
  <c r="C28" i="18" s="1"/>
  <c r="F14" i="18"/>
  <c r="H14" i="18" s="1"/>
  <c r="F13" i="18"/>
  <c r="C22" i="13"/>
  <c r="F16" i="13"/>
  <c r="H16" i="13" s="1"/>
  <c r="G25" i="15"/>
  <c r="C29" i="15" s="1"/>
  <c r="E19" i="16"/>
  <c r="C22" i="16" s="1"/>
  <c r="E16" i="16"/>
  <c r="D16" i="16"/>
  <c r="C16" i="16"/>
  <c r="F15" i="16"/>
  <c r="F14" i="16"/>
  <c r="C39" i="14"/>
  <c r="F30" i="14"/>
  <c r="H25" i="14"/>
  <c r="G25" i="14"/>
  <c r="E25" i="14"/>
  <c r="D25" i="14"/>
  <c r="C25" i="14"/>
  <c r="I24" i="14"/>
  <c r="F24" i="14"/>
  <c r="I23" i="14"/>
  <c r="F23" i="14"/>
  <c r="I22" i="14"/>
  <c r="F22" i="14"/>
  <c r="I21" i="14"/>
  <c r="F21" i="14"/>
  <c r="I20" i="14"/>
  <c r="F20" i="14"/>
  <c r="I19" i="14"/>
  <c r="F19" i="14"/>
  <c r="I18" i="14"/>
  <c r="F18" i="14"/>
  <c r="I17" i="14"/>
  <c r="F17" i="14"/>
  <c r="I16" i="14"/>
  <c r="F16" i="14"/>
  <c r="I15" i="14"/>
  <c r="I25" i="14" s="1"/>
  <c r="F15" i="14"/>
  <c r="D35" i="18" l="1"/>
  <c r="D36" i="18"/>
  <c r="H30" i="14"/>
  <c r="K25" i="17"/>
  <c r="E25" i="17"/>
  <c r="C29" i="18"/>
  <c r="J15" i="14"/>
  <c r="J17" i="14"/>
  <c r="J18" i="14"/>
  <c r="J19" i="14"/>
  <c r="J20" i="14"/>
  <c r="J21" i="14"/>
  <c r="J22" i="14"/>
  <c r="J23" i="14"/>
  <c r="J24" i="14"/>
  <c r="F25" i="14"/>
  <c r="C40" i="14" s="1"/>
  <c r="E28" i="18"/>
  <c r="F28" i="18" s="1"/>
  <c r="D34" i="18"/>
  <c r="D37" i="18" s="1"/>
  <c r="G22" i="18"/>
  <c r="G23" i="18" s="1"/>
  <c r="H13" i="18"/>
  <c r="F16" i="16"/>
  <c r="C23" i="16" s="1"/>
  <c r="C27" i="16" s="1"/>
  <c r="J16" i="14"/>
  <c r="F31" i="14"/>
  <c r="F32" i="14" s="1"/>
  <c r="E39" i="14" s="1"/>
  <c r="E40" i="14" s="1"/>
  <c r="C50" i="14" l="1"/>
  <c r="C52" i="14"/>
  <c r="C54" i="14"/>
  <c r="C56" i="14"/>
  <c r="C49" i="14"/>
  <c r="C51" i="14"/>
  <c r="C53" i="14"/>
  <c r="C55" i="14"/>
  <c r="C57" i="14"/>
  <c r="F57" i="14" s="1"/>
  <c r="C75" i="14" s="1"/>
  <c r="E35" i="18"/>
  <c r="J25" i="14"/>
  <c r="E48" i="14"/>
  <c r="C34" i="18"/>
  <c r="C34" i="16"/>
  <c r="C28" i="16"/>
  <c r="C35" i="16" s="1"/>
  <c r="D39" i="14"/>
  <c r="F33" i="14"/>
  <c r="C48" i="14"/>
  <c r="G33" i="14"/>
  <c r="C37" i="18" l="1"/>
  <c r="E36" i="18"/>
  <c r="C53" i="15"/>
  <c r="I44" i="15"/>
  <c r="C29" i="16"/>
  <c r="F29" i="16" s="1"/>
  <c r="E58" i="14"/>
  <c r="E34" i="18"/>
  <c r="C36" i="16"/>
  <c r="C58" i="14"/>
  <c r="D40" i="14"/>
  <c r="F39" i="14"/>
  <c r="G39" i="14" s="1"/>
  <c r="E37" i="18" l="1"/>
  <c r="E39" i="18" s="1"/>
  <c r="C61" i="15"/>
  <c r="E61" i="14"/>
  <c r="E60" i="14"/>
  <c r="F56" i="14"/>
  <c r="C74" i="14" s="1"/>
  <c r="F55" i="14"/>
  <c r="C73" i="14" s="1"/>
  <c r="F54" i="14"/>
  <c r="C72" i="14" s="1"/>
  <c r="F53" i="14"/>
  <c r="C71" i="14" s="1"/>
  <c r="F52" i="14"/>
  <c r="C70" i="14" s="1"/>
  <c r="F51" i="14"/>
  <c r="C69" i="14" s="1"/>
  <c r="F50" i="14"/>
  <c r="C68" i="14" s="1"/>
  <c r="F49" i="14"/>
  <c r="C67" i="14" s="1"/>
  <c r="D48" i="14"/>
  <c r="C61" i="14"/>
  <c r="C60" i="14"/>
  <c r="D58" i="14" l="1"/>
  <c r="F48" i="14"/>
  <c r="C66" i="14" l="1"/>
  <c r="C76" i="14" s="1"/>
  <c r="F58" i="14"/>
  <c r="D61" i="14"/>
  <c r="D60" i="14"/>
  <c r="G61" i="15" l="1"/>
  <c r="F61" i="15"/>
  <c r="D61" i="15"/>
  <c r="F61" i="14"/>
  <c r="F60" i="14"/>
  <c r="D46" i="1" l="1"/>
  <c r="E46" i="1"/>
  <c r="F46" i="1"/>
  <c r="G46" i="1"/>
  <c r="H46" i="1"/>
  <c r="I46" i="1"/>
  <c r="J46" i="1"/>
  <c r="K46" i="1"/>
  <c r="L46" i="1"/>
  <c r="M46" i="1"/>
  <c r="N46" i="1"/>
  <c r="C46" i="1"/>
  <c r="J22" i="1"/>
  <c r="K22" i="1"/>
  <c r="L22" i="1"/>
  <c r="M22" i="1"/>
  <c r="N22" i="1"/>
  <c r="J28" i="1"/>
  <c r="J79" i="1" s="1"/>
  <c r="J80" i="1" s="1"/>
  <c r="K28" i="1"/>
  <c r="K79" i="1" s="1"/>
  <c r="K80" i="1" s="1"/>
  <c r="L28" i="1"/>
  <c r="L79" i="1" s="1"/>
  <c r="L80" i="1" s="1"/>
  <c r="M28" i="1"/>
  <c r="M79" i="1" s="1"/>
  <c r="M80" i="1" s="1"/>
  <c r="N28" i="1"/>
  <c r="N79" i="1" s="1"/>
  <c r="N80" i="1" s="1"/>
  <c r="O13" i="1"/>
  <c r="O14" i="1"/>
  <c r="O15" i="1"/>
  <c r="O16" i="1"/>
  <c r="O17" i="1"/>
  <c r="O18" i="1"/>
  <c r="O19" i="1"/>
  <c r="O20" i="1"/>
  <c r="O21" i="1"/>
  <c r="O12" i="1"/>
  <c r="M64" i="1" l="1"/>
  <c r="K64" i="1"/>
  <c r="N64" i="1"/>
  <c r="L64" i="1"/>
  <c r="J64" i="1"/>
  <c r="O77" i="1"/>
  <c r="O78" i="1" s="1"/>
  <c r="F69" i="1" l="1"/>
  <c r="I85" i="1"/>
  <c r="I89" i="1" s="1"/>
  <c r="I93" i="1"/>
  <c r="I96" i="1" s="1"/>
  <c r="O28" i="1"/>
  <c r="I28" i="1"/>
  <c r="I79" i="1" s="1"/>
  <c r="I80" i="1" s="1"/>
  <c r="I22" i="1"/>
  <c r="I64" i="1" l="1"/>
  <c r="F68" i="1" s="1"/>
  <c r="O79" i="1"/>
  <c r="O80" i="1" s="1"/>
  <c r="C69" i="1"/>
  <c r="O46" i="1"/>
  <c r="C116" i="1" l="1"/>
  <c r="O116" i="1" s="1"/>
  <c r="C111" i="1"/>
  <c r="O111" i="1" s="1"/>
  <c r="C110" i="1"/>
  <c r="O110" i="1" s="1"/>
  <c r="D28" i="1"/>
  <c r="D79" i="1" s="1"/>
  <c r="D80" i="1" s="1"/>
  <c r="E28" i="1"/>
  <c r="E79" i="1" s="1"/>
  <c r="E80" i="1" s="1"/>
  <c r="F28" i="1"/>
  <c r="F79" i="1" s="1"/>
  <c r="F80" i="1" s="1"/>
  <c r="G28" i="1"/>
  <c r="G79" i="1" s="1"/>
  <c r="G80" i="1" s="1"/>
  <c r="H28" i="1"/>
  <c r="H79" i="1" s="1"/>
  <c r="H80" i="1" s="1"/>
  <c r="C28" i="1"/>
  <c r="O112" i="1" l="1"/>
  <c r="C112" i="1"/>
  <c r="C22" i="1" l="1"/>
  <c r="D22" i="1"/>
  <c r="D64" i="1" s="1"/>
  <c r="E22" i="1"/>
  <c r="E64" i="1" s="1"/>
  <c r="F22" i="1"/>
  <c r="F64" i="1" s="1"/>
  <c r="G22" i="1"/>
  <c r="G64" i="1" s="1"/>
  <c r="H22" i="1"/>
  <c r="H64" i="1" s="1"/>
  <c r="C34" i="1"/>
  <c r="C79" i="1"/>
  <c r="C93" i="1"/>
  <c r="D93" i="1"/>
  <c r="D96" i="1" s="1"/>
  <c r="E93" i="1"/>
  <c r="E96" i="1" s="1"/>
  <c r="F93" i="1"/>
  <c r="F96" i="1" s="1"/>
  <c r="G93" i="1"/>
  <c r="G96" i="1" s="1"/>
  <c r="H93" i="1"/>
  <c r="H96" i="1" s="1"/>
  <c r="C94" i="1"/>
  <c r="O94" i="1" s="1"/>
  <c r="C95" i="1"/>
  <c r="O95" i="1" s="1"/>
  <c r="C84" i="1"/>
  <c r="C85" i="1"/>
  <c r="D85" i="1"/>
  <c r="D89" i="1" s="1"/>
  <c r="E85" i="1"/>
  <c r="E89" i="1" s="1"/>
  <c r="F85" i="1"/>
  <c r="F89" i="1" s="1"/>
  <c r="G85" i="1"/>
  <c r="G89" i="1" s="1"/>
  <c r="H85" i="1"/>
  <c r="H89" i="1" s="1"/>
  <c r="C87" i="1"/>
  <c r="O87" i="1" s="1"/>
  <c r="C88" i="1"/>
  <c r="O88" i="1" s="1"/>
  <c r="C115" i="1"/>
  <c r="O115" i="1" s="1"/>
  <c r="O117" i="1" s="1"/>
  <c r="F67" i="1" l="1"/>
  <c r="O84" i="1"/>
  <c r="C89" i="1"/>
  <c r="O93" i="1"/>
  <c r="O85" i="1"/>
  <c r="C96" i="1"/>
  <c r="C64" i="1"/>
  <c r="F66" i="1" s="1"/>
  <c r="C117" i="1"/>
  <c r="C78" i="1"/>
  <c r="C80" i="1" s="1"/>
  <c r="O22" i="1"/>
  <c r="O64" i="1" s="1"/>
  <c r="O89" i="1" l="1"/>
  <c r="O96" i="1"/>
  <c r="O97" i="1" s="1"/>
  <c r="O91" i="1"/>
  <c r="O82" i="1"/>
  <c r="C68" i="1"/>
  <c r="C67" i="1" l="1"/>
</calcChain>
</file>

<file path=xl/sharedStrings.xml><?xml version="1.0" encoding="utf-8"?>
<sst xmlns="http://schemas.openxmlformats.org/spreadsheetml/2006/main" count="718" uniqueCount="203">
  <si>
    <t>CAS IALOMITA</t>
  </si>
  <si>
    <t xml:space="preserve">        EC  MIHAI GEANTA</t>
  </si>
  <si>
    <t xml:space="preserve">         EC ANDA BUSUIOC</t>
  </si>
  <si>
    <t>1. LABORATOARE DE ANALIZE MEDICALE</t>
  </si>
  <si>
    <t>nr crt</t>
  </si>
  <si>
    <t>Laborator</t>
  </si>
  <si>
    <t xml:space="preserve">PHILOS </t>
  </si>
  <si>
    <t>NERA</t>
  </si>
  <si>
    <t>MEDICTEST</t>
  </si>
  <si>
    <t>BIOMED</t>
  </si>
  <si>
    <t>PLUSS</t>
  </si>
  <si>
    <t>PROFDIAGNOSIS</t>
  </si>
  <si>
    <t>SPITAL SLOBOZIA</t>
  </si>
  <si>
    <t>SPITAL FETESTI</t>
  </si>
  <si>
    <t>SPITAL TANDAREI</t>
  </si>
  <si>
    <t>total laboratoare</t>
  </si>
  <si>
    <t>2. CITOLOGIE SI ANATOMIE PATOLOGICA</t>
  </si>
  <si>
    <t>spital SLOBOZIA</t>
  </si>
  <si>
    <t>spital URZICENI</t>
  </si>
  <si>
    <t>total  citologie</t>
  </si>
  <si>
    <t>3. ECOGRAFII</t>
  </si>
  <si>
    <t>FURNIZOR</t>
  </si>
  <si>
    <t>CAMEGRO</t>
  </si>
  <si>
    <t>MARINESCU DOINA</t>
  </si>
  <si>
    <t>LUNGU TACHE IONEL</t>
  </si>
  <si>
    <t>total ecografii</t>
  </si>
  <si>
    <t>4.  COMPUTER-TOMOGRAF SI RMN -SPITAL SLOBOZIA</t>
  </si>
  <si>
    <t>total radiologie</t>
  </si>
  <si>
    <t>DAISY CLINIC</t>
  </si>
  <si>
    <t>TOTAL PARACLINIC</t>
  </si>
  <si>
    <t>SPITAL</t>
  </si>
  <si>
    <t>SLOBOZIA</t>
  </si>
  <si>
    <t>URZICENI</t>
  </si>
  <si>
    <t>FETESTI</t>
  </si>
  <si>
    <t>TANDAREI</t>
  </si>
  <si>
    <t>total spitale</t>
  </si>
  <si>
    <t>total particulari</t>
  </si>
  <si>
    <t>total</t>
  </si>
  <si>
    <t>laborator</t>
  </si>
  <si>
    <t>citologie</t>
  </si>
  <si>
    <t>radiologie</t>
  </si>
  <si>
    <t>SPITAL URZICENI</t>
  </si>
  <si>
    <t>ecografii</t>
  </si>
  <si>
    <t>IL01</t>
  </si>
  <si>
    <t>total IL01</t>
  </si>
  <si>
    <t>MONICA MATEI</t>
  </si>
  <si>
    <t>DIRECTOR GENERAL,</t>
  </si>
  <si>
    <t xml:space="preserve">  DIRECTOR  EXECUTIV R.C</t>
  </si>
  <si>
    <t xml:space="preserve">5.  RADIOLOGIE </t>
  </si>
  <si>
    <t>6. RADIOLOGIE  DENTARA</t>
  </si>
  <si>
    <t>INTOCMIT</t>
  </si>
  <si>
    <t>total 2021</t>
  </si>
  <si>
    <t xml:space="preserve">                  DIRECTOR EX DIR ECONOMICA</t>
  </si>
  <si>
    <t xml:space="preserve">                          EC DOINA STAN</t>
  </si>
  <si>
    <t>aprilie</t>
  </si>
  <si>
    <t>mai</t>
  </si>
  <si>
    <t>IMEX CELIA</t>
  </si>
  <si>
    <t>CA aprobat</t>
  </si>
  <si>
    <t>contractat</t>
  </si>
  <si>
    <t>CT+RMN</t>
  </si>
  <si>
    <t xml:space="preserve">ianuarie   </t>
  </si>
  <si>
    <t xml:space="preserve">februarie   </t>
  </si>
  <si>
    <t xml:space="preserve">martie </t>
  </si>
  <si>
    <t>monitorizare</t>
  </si>
  <si>
    <t>activ curenta</t>
  </si>
  <si>
    <t>activitate curenta</t>
  </si>
  <si>
    <t>PROFDIAFNOSIS</t>
  </si>
  <si>
    <t xml:space="preserve">total </t>
  </si>
  <si>
    <t>iunie</t>
  </si>
  <si>
    <t>total activitate curenta</t>
  </si>
  <si>
    <t>total para ( activ curenta +monit)</t>
  </si>
  <si>
    <t>Biomed</t>
  </si>
  <si>
    <t>Profdiagnosis</t>
  </si>
  <si>
    <t>LEI</t>
  </si>
  <si>
    <t>BIOMED (fara monitorizare)</t>
  </si>
  <si>
    <t>furnizor</t>
  </si>
  <si>
    <t xml:space="preserve">   DIRECTOR EX DIR ECONOMICA</t>
  </si>
  <si>
    <t xml:space="preserve">          EC DOINA STAN</t>
  </si>
  <si>
    <t>IMEX CELIA-MEDLINE</t>
  </si>
  <si>
    <t xml:space="preserve">INTOCMIT, </t>
  </si>
  <si>
    <t>suplimentare</t>
  </si>
  <si>
    <t>iulie</t>
  </si>
  <si>
    <t xml:space="preserve">   CONTRACT  PARACLINIC </t>
  </si>
  <si>
    <t>aug</t>
  </si>
  <si>
    <t>sept</t>
  </si>
  <si>
    <t>oct</t>
  </si>
  <si>
    <t>nov</t>
  </si>
  <si>
    <t>dec</t>
  </si>
  <si>
    <t>spital FETESTI</t>
  </si>
  <si>
    <t>spital TANDAREI</t>
  </si>
  <si>
    <t>OLTEANU LAVINIA</t>
  </si>
  <si>
    <t xml:space="preserve"> MONITORIZARE</t>
  </si>
  <si>
    <t xml:space="preserve">  DIRECTOR EXECUTIV R.C</t>
  </si>
  <si>
    <t>LABORATOARE DE ANALIZE MEDICALE</t>
  </si>
  <si>
    <t>CREDIT ANGAJAMENT</t>
  </si>
  <si>
    <t>1. LABORATOARE ANALIZE MEDICALE</t>
  </si>
  <si>
    <t>A. Resurse Tehnice</t>
  </si>
  <si>
    <t>B. Logistica</t>
  </si>
  <si>
    <t>C.Resurse umane</t>
  </si>
  <si>
    <t>1. CRIT EVAL RESURSE</t>
  </si>
  <si>
    <t>ISO 15189</t>
  </si>
  <si>
    <t>Testare Competenta</t>
  </si>
  <si>
    <t>2. CRIT DE CALITATE</t>
  </si>
  <si>
    <t>TOTAL PUNCTAJ</t>
  </si>
  <si>
    <t>5=2+3+4</t>
  </si>
  <si>
    <t>8=6+7</t>
  </si>
  <si>
    <t>7=5+8</t>
  </si>
  <si>
    <t>TOTAL</t>
  </si>
  <si>
    <t>1.CRITERIUL DE EVALUARE A RESURSELOR 50% DIN SUMA :</t>
  </si>
  <si>
    <t>2. CRITERIUL DE CALITATE  50% DIN SUMA , DIN CARE :</t>
  </si>
  <si>
    <t>lei</t>
  </si>
  <si>
    <t xml:space="preserve">50% ISO </t>
  </si>
  <si>
    <t>50% TESTARE COMPETENTA</t>
  </si>
  <si>
    <t>verificare</t>
  </si>
  <si>
    <t>VALOARE PUNCT = SUMA /  NR TOTAL DE PUNCTE DE LA CRITERIUL RESPECTIV</t>
  </si>
  <si>
    <t>CALCUL VALOAREA PUNCTULUI</t>
  </si>
  <si>
    <t>VALOARE PUNCT</t>
  </si>
  <si>
    <t>ev resurse ( 50%)</t>
  </si>
  <si>
    <t>iso</t>
  </si>
  <si>
    <t>testare comp</t>
  </si>
  <si>
    <t>total CA</t>
  </si>
  <si>
    <t>CA</t>
  </si>
  <si>
    <t>val pct resurse</t>
  </si>
  <si>
    <t>suma din resurse</t>
  </si>
  <si>
    <t>suma din ISO</t>
  </si>
  <si>
    <t>suma test comp</t>
  </si>
  <si>
    <t>2=val pct*nr pct  fz</t>
  </si>
  <si>
    <t>3 = val pct*nr pct  fz</t>
  </si>
  <si>
    <t>4=val pct*nr pct  fz</t>
  </si>
  <si>
    <t>diferenta</t>
  </si>
  <si>
    <t xml:space="preserve">            CITOLOGIE  SI  HISTOPATOLOGIE</t>
  </si>
  <si>
    <t xml:space="preserve">CREDIT ANAGAJAMENT </t>
  </si>
  <si>
    <t xml:space="preserve">LEI </t>
  </si>
  <si>
    <t>A.Capacit Resurse Tehnice</t>
  </si>
  <si>
    <t>B.Resurse umane</t>
  </si>
  <si>
    <t>C.Logistica</t>
  </si>
  <si>
    <t>TOTAL EVAL RESURSE</t>
  </si>
  <si>
    <t xml:space="preserve">1. CRITERIUL DE EVALUARE A RESURSELOR  </t>
  </si>
  <si>
    <t>ev resurse</t>
  </si>
  <si>
    <t>verificare :</t>
  </si>
  <si>
    <t xml:space="preserve">        EC MIHAI GEANTA</t>
  </si>
  <si>
    <t xml:space="preserve">                 EC DOINA STAN</t>
  </si>
  <si>
    <t xml:space="preserve">      EC ANDA BUSUIOC</t>
  </si>
  <si>
    <t xml:space="preserve">                 ECOGRAFII </t>
  </si>
  <si>
    <t>2. Criteriul de disponibilitate</t>
  </si>
  <si>
    <r>
      <t>1. CRITERIUL DE EVALUARE A RESURSELOR  90% +10% ( de la disponibilitate)</t>
    </r>
    <r>
      <rPr>
        <b/>
        <sz val="12"/>
        <rFont val="Batang"/>
      </rPr>
      <t xml:space="preserve"> </t>
    </r>
  </si>
  <si>
    <t>ev resurse+dispon</t>
  </si>
  <si>
    <t>suma resurse</t>
  </si>
  <si>
    <t>verificare:</t>
  </si>
  <si>
    <t xml:space="preserve">2. CRITERIUL DE DISPONIBILITATE </t>
  </si>
  <si>
    <t xml:space="preserve">NICI UN FURNIZOR NU INDEPLINESTE CRITERIUL DE DISPONIBILITATE, PRIN URMARE </t>
  </si>
  <si>
    <t>SUMA SE VA REPARTIZA LA CRITERIUL DE EVALUARE A RESURSELOR</t>
  </si>
  <si>
    <t>ec  MONICA MATEI</t>
  </si>
  <si>
    <t xml:space="preserve">       SPITAL   SLOBOZIA - CT  si  RMN </t>
  </si>
  <si>
    <t xml:space="preserve">CREDIT  ANGAJAMENT </t>
  </si>
  <si>
    <t xml:space="preserve">           RADIOLOGIE CONVENTIONALA</t>
  </si>
  <si>
    <t xml:space="preserve">TOTAL </t>
  </si>
  <si>
    <t>1. CRITERIUL DE EVALUARE A RESURSELOR  90%  DIN SUMA</t>
  </si>
  <si>
    <t xml:space="preserve">2. CRITERIUL DE DISPONIBILITATE  10%  DIN SUMA </t>
  </si>
  <si>
    <t>disponibilitate</t>
  </si>
  <si>
    <t>suma din disponib</t>
  </si>
  <si>
    <t xml:space="preserve">RADIOLOGIE DENTARA </t>
  </si>
  <si>
    <t>7. RADIOLOGIE DENTARA</t>
  </si>
  <si>
    <t xml:space="preserve">DAISY CLINIC </t>
  </si>
  <si>
    <r>
      <t>REPARTIZARE  CREDIT ANGAJAMENT AUGUST-DECEMBRIE  2021</t>
    </r>
    <r>
      <rPr>
        <b/>
        <sz val="11"/>
        <color rgb="FFFF0000"/>
        <rFont val="Times New Roman"/>
        <family val="1"/>
      </rPr>
      <t xml:space="preserve"> </t>
    </r>
  </si>
  <si>
    <t>REPARTIZARE  CREDIT ANGAJAMENT  AUGUST-DECEMBRIE   2021</t>
  </si>
  <si>
    <t xml:space="preserve">CA  aug-dec, din care : </t>
  </si>
  <si>
    <t>REPARTIZARE  CREDIT ANGAJAMENT  AUGUST-DECEMBRIE    2021</t>
  </si>
  <si>
    <t xml:space="preserve">CA , din care: </t>
  </si>
  <si>
    <t>REPARTIZARE CREDIT ANGAJAMENT   AUGUST-DECEMBRIE  2021</t>
  </si>
  <si>
    <t xml:space="preserve">  </t>
  </si>
  <si>
    <t xml:space="preserve">            CREDIT  ANGAJAMENT PARACLINIC  AN   2021</t>
  </si>
  <si>
    <t>CREDIT ANGAJAMENT APROBAT AN   2021 :</t>
  </si>
  <si>
    <t>CA contractat pe tip de investigatii</t>
  </si>
  <si>
    <t xml:space="preserve">pondere </t>
  </si>
  <si>
    <t>laboratoare</t>
  </si>
  <si>
    <t>laborator - monitorizare</t>
  </si>
  <si>
    <t xml:space="preserve">CT si RMN </t>
  </si>
  <si>
    <t>radiologie dentara</t>
  </si>
  <si>
    <t xml:space="preserve">Servicii  monitorizare </t>
  </si>
  <si>
    <t>februarie</t>
  </si>
  <si>
    <t>martie</t>
  </si>
  <si>
    <t>sem I 2021</t>
  </si>
  <si>
    <t>trim III 2021</t>
  </si>
  <si>
    <t>trim IV 2021</t>
  </si>
  <si>
    <t>aug-dec</t>
  </si>
  <si>
    <t>medie ian-iulie</t>
  </si>
  <si>
    <t>ian-iulie  2021</t>
  </si>
  <si>
    <t>ian 2021</t>
  </si>
  <si>
    <t xml:space="preserve">PUNCTAJ  CITOLOGIE </t>
  </si>
  <si>
    <t>CA , din care :</t>
  </si>
  <si>
    <t>repartizare valoare contract pentru perioada august-decembrie 2021</t>
  </si>
  <si>
    <t>PROFDIAGNOSIS ( fara monit)</t>
  </si>
  <si>
    <t>contractat, din care</t>
  </si>
  <si>
    <t xml:space="preserve">TRIM I </t>
  </si>
  <si>
    <t>TRIM II</t>
  </si>
  <si>
    <t>TRIM III</t>
  </si>
  <si>
    <t>TRIM IV</t>
  </si>
  <si>
    <t>LA 9 LUNI</t>
  </si>
  <si>
    <t>Nr  7636  din  28.07.2021</t>
  </si>
  <si>
    <t>28.07.2021</t>
  </si>
  <si>
    <t>REPARTIZARE  CREDIT ANAGAJAMENT  AUGUST-DECEMBRIE   2021</t>
  </si>
  <si>
    <t>Nr.   7636  din  28.07.2021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</si>
</sst>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56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color theme="1"/>
      <name val="Calibri"/>
      <family val="2"/>
      <scheme val="minor"/>
    </font>
    <font>
      <b/>
      <sz val="11"/>
      <name val="Arial Narrow"/>
      <family val="2"/>
    </font>
    <font>
      <b/>
      <i/>
      <sz val="1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Arial Narrow"/>
      <family val="2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Arial Narrow"/>
      <family val="2"/>
    </font>
    <font>
      <b/>
      <sz val="13"/>
      <name val="Arial Narrow"/>
      <family val="2"/>
    </font>
    <font>
      <sz val="12"/>
      <color theme="1"/>
      <name val="Calibri"/>
      <family val="2"/>
      <scheme val="minor"/>
    </font>
    <font>
      <sz val="10"/>
      <name val="Arial Narrow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sz val="12"/>
      <name val="Arial Narrow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rgb="FFFF0000"/>
      <name val="Times New Roman"/>
      <family val="1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</font>
    <font>
      <b/>
      <sz val="12"/>
      <color rgb="FFFF0000"/>
      <name val="Calibri"/>
      <family val="2"/>
      <scheme val="minor"/>
    </font>
    <font>
      <sz val="11"/>
      <color rgb="FFFF0000"/>
      <name val="Times New Roman"/>
      <family val="1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2"/>
      <name val="Batang"/>
      <family val="1"/>
    </font>
    <font>
      <b/>
      <sz val="12"/>
      <name val="Batang"/>
    </font>
    <font>
      <sz val="12"/>
      <name val="Batang"/>
      <family val="1"/>
    </font>
    <font>
      <b/>
      <sz val="10"/>
      <color theme="1"/>
      <name val="Times New Roman"/>
      <family val="1"/>
    </font>
    <font>
      <b/>
      <sz val="12"/>
      <color rgb="FFFF0000"/>
      <name val="Batang"/>
    </font>
    <font>
      <sz val="12"/>
      <color rgb="FFFF0000"/>
      <name val="Batang"/>
      <family val="1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b/>
      <i/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5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" fontId="1" fillId="0" borderId="0" xfId="0" applyNumberFormat="1" applyFont="1" applyFill="1" applyBorder="1"/>
    <xf numFmtId="0" fontId="3" fillId="0" borderId="0" xfId="0" applyFont="1" applyFill="1"/>
    <xf numFmtId="4" fontId="1" fillId="0" borderId="0" xfId="0" applyNumberFormat="1" applyFont="1" applyBorder="1"/>
    <xf numFmtId="0" fontId="7" fillId="0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7" fillId="0" borderId="1" xfId="0" applyFont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7" fillId="0" borderId="2" xfId="0" applyFont="1" applyBorder="1"/>
    <xf numFmtId="0" fontId="7" fillId="0" borderId="11" xfId="0" applyFont="1" applyFill="1" applyBorder="1"/>
    <xf numFmtId="0" fontId="7" fillId="0" borderId="0" xfId="0" applyFont="1" applyBorder="1"/>
    <xf numFmtId="0" fontId="7" fillId="0" borderId="0" xfId="0" applyFont="1" applyFill="1" applyBorder="1"/>
    <xf numFmtId="4" fontId="9" fillId="0" borderId="0" xfId="0" applyNumberFormat="1" applyFont="1" applyFill="1" applyBorder="1"/>
    <xf numFmtId="0" fontId="7" fillId="2" borderId="0" xfId="0" applyFont="1" applyFill="1" applyBorder="1"/>
    <xf numFmtId="4" fontId="7" fillId="2" borderId="0" xfId="0" applyNumberFormat="1" applyFont="1" applyFill="1" applyBorder="1"/>
    <xf numFmtId="4" fontId="7" fillId="0" borderId="0" xfId="0" applyNumberFormat="1" applyFont="1" applyFill="1" applyBorder="1"/>
    <xf numFmtId="0" fontId="7" fillId="0" borderId="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3" fillId="0" borderId="6" xfId="0" applyFont="1" applyFill="1" applyBorder="1"/>
    <xf numFmtId="4" fontId="3" fillId="0" borderId="0" xfId="0" applyNumberFormat="1" applyFont="1"/>
    <xf numFmtId="0" fontId="3" fillId="0" borderId="1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4" fontId="7" fillId="0" borderId="0" xfId="0" applyNumberFormat="1" applyFont="1" applyBorder="1"/>
    <xf numFmtId="0" fontId="3" fillId="0" borderId="2" xfId="0" applyFont="1" applyBorder="1"/>
    <xf numFmtId="4" fontId="3" fillId="0" borderId="0" xfId="0" applyNumberFormat="1" applyFont="1" applyBorder="1"/>
    <xf numFmtId="0" fontId="12" fillId="0" borderId="0" xfId="0" applyFont="1" applyBorder="1"/>
    <xf numFmtId="4" fontId="7" fillId="0" borderId="0" xfId="0" applyNumberFormat="1" applyFont="1" applyFill="1" applyBorder="1" applyAlignment="1">
      <alignment horizontal="right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11" fillId="0" borderId="13" xfId="0" applyFont="1" applyFill="1" applyBorder="1"/>
    <xf numFmtId="0" fontId="1" fillId="0" borderId="0" xfId="0" applyFont="1" applyFill="1" applyBorder="1"/>
    <xf numFmtId="4" fontId="7" fillId="0" borderId="12" xfId="0" applyNumberFormat="1" applyFont="1" applyFill="1" applyBorder="1"/>
    <xf numFmtId="0" fontId="2" fillId="0" borderId="0" xfId="0" applyFont="1" applyFill="1"/>
    <xf numFmtId="0" fontId="3" fillId="0" borderId="11" xfId="0" applyFont="1" applyFill="1" applyBorder="1"/>
    <xf numFmtId="0" fontId="7" fillId="0" borderId="12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3" fillId="0" borderId="24" xfId="0" applyFont="1" applyFill="1" applyBorder="1"/>
    <xf numFmtId="0" fontId="7" fillId="0" borderId="0" xfId="0" applyFont="1" applyFill="1" applyBorder="1" applyAlignment="1">
      <alignment horizontal="center"/>
    </xf>
    <xf numFmtId="4" fontId="3" fillId="0" borderId="17" xfId="0" applyNumberFormat="1" applyFont="1" applyFill="1" applyBorder="1"/>
    <xf numFmtId="4" fontId="3" fillId="0" borderId="12" xfId="0" applyNumberFormat="1" applyFont="1" applyFill="1" applyBorder="1"/>
    <xf numFmtId="0" fontId="13" fillId="0" borderId="0" xfId="0" applyFont="1"/>
    <xf numFmtId="0" fontId="19" fillId="0" borderId="0" xfId="0" applyFont="1"/>
    <xf numFmtId="0" fontId="7" fillId="0" borderId="21" xfId="0" applyFont="1" applyFill="1" applyBorder="1"/>
    <xf numFmtId="0" fontId="7" fillId="0" borderId="18" xfId="0" applyFont="1" applyFill="1" applyBorder="1"/>
    <xf numFmtId="0" fontId="7" fillId="0" borderId="19" xfId="0" applyFont="1" applyFill="1" applyBorder="1"/>
    <xf numFmtId="0" fontId="7" fillId="0" borderId="1" xfId="0" applyFont="1" applyFill="1" applyBorder="1"/>
    <xf numFmtId="4" fontId="3" fillId="0" borderId="0" xfId="0" applyNumberFormat="1" applyFont="1" applyFill="1"/>
    <xf numFmtId="4" fontId="18" fillId="0" borderId="0" xfId="0" applyNumberFormat="1" applyFont="1" applyFill="1"/>
    <xf numFmtId="0" fontId="12" fillId="0" borderId="26" xfId="0" applyFont="1" applyBorder="1"/>
    <xf numFmtId="0" fontId="12" fillId="0" borderId="27" xfId="0" applyFont="1" applyBorder="1"/>
    <xf numFmtId="4" fontId="7" fillId="0" borderId="25" xfId="0" applyNumberFormat="1" applyFont="1" applyFill="1" applyBorder="1" applyAlignment="1">
      <alignment horizontal="right"/>
    </xf>
    <xf numFmtId="4" fontId="3" fillId="0" borderId="13" xfId="0" applyNumberFormat="1" applyFont="1" applyFill="1" applyBorder="1"/>
    <xf numFmtId="4" fontId="3" fillId="0" borderId="14" xfId="0" applyNumberFormat="1" applyFont="1" applyFill="1" applyBorder="1"/>
    <xf numFmtId="4" fontId="3" fillId="0" borderId="6" xfId="0" applyNumberFormat="1" applyFont="1" applyFill="1" applyBorder="1"/>
    <xf numFmtId="0" fontId="11" fillId="0" borderId="14" xfId="0" applyFont="1" applyFill="1" applyBorder="1"/>
    <xf numFmtId="0" fontId="1" fillId="0" borderId="6" xfId="0" applyFont="1" applyFill="1" applyBorder="1"/>
    <xf numFmtId="4" fontId="7" fillId="0" borderId="6" xfId="0" applyNumberFormat="1" applyFont="1" applyFill="1" applyBorder="1"/>
    <xf numFmtId="0" fontId="1" fillId="0" borderId="2" xfId="0" applyFont="1" applyFill="1" applyBorder="1"/>
    <xf numFmtId="0" fontId="1" fillId="0" borderId="12" xfId="0" applyFont="1" applyFill="1" applyBorder="1"/>
    <xf numFmtId="0" fontId="11" fillId="0" borderId="6" xfId="0" applyFont="1" applyFill="1" applyBorder="1"/>
    <xf numFmtId="4" fontId="7" fillId="0" borderId="3" xfId="0" applyNumberFormat="1" applyFont="1" applyFill="1" applyBorder="1"/>
    <xf numFmtId="0" fontId="7" fillId="0" borderId="1" xfId="0" applyFont="1" applyFill="1" applyBorder="1" applyAlignment="1">
      <alignment horizontal="center"/>
    </xf>
    <xf numFmtId="4" fontId="3" fillId="0" borderId="8" xfId="0" applyNumberFormat="1" applyFont="1" applyFill="1" applyBorder="1"/>
    <xf numFmtId="0" fontId="14" fillId="3" borderId="0" xfId="0" applyFont="1" applyFill="1" applyAlignment="1">
      <alignment vertical="center"/>
    </xf>
    <xf numFmtId="4" fontId="3" fillId="0" borderId="23" xfId="0" applyNumberFormat="1" applyFont="1" applyFill="1" applyBorder="1"/>
    <xf numFmtId="4" fontId="7" fillId="0" borderId="2" xfId="0" applyNumberFormat="1" applyFont="1" applyFill="1" applyBorder="1"/>
    <xf numFmtId="4" fontId="3" fillId="0" borderId="3" xfId="0" applyNumberFormat="1" applyFont="1" applyFill="1" applyBorder="1"/>
    <xf numFmtId="4" fontId="3" fillId="0" borderId="20" xfId="0" applyNumberFormat="1" applyFont="1" applyFill="1" applyBorder="1"/>
    <xf numFmtId="0" fontId="7" fillId="0" borderId="0" xfId="0" applyFont="1"/>
    <xf numFmtId="4" fontId="7" fillId="0" borderId="0" xfId="0" applyNumberFormat="1" applyFont="1"/>
    <xf numFmtId="0" fontId="1" fillId="0" borderId="1" xfId="0" applyFont="1" applyFill="1" applyBorder="1"/>
    <xf numFmtId="4" fontId="3" fillId="0" borderId="28" xfId="0" applyNumberFormat="1" applyFont="1" applyFill="1" applyBorder="1"/>
    <xf numFmtId="0" fontId="7" fillId="0" borderId="1" xfId="0" applyFont="1" applyBorder="1"/>
    <xf numFmtId="0" fontId="20" fillId="0" borderId="0" xfId="0" applyFont="1"/>
    <xf numFmtId="0" fontId="7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4" fontId="3" fillId="0" borderId="7" xfId="0" applyNumberFormat="1" applyFont="1" applyFill="1" applyBorder="1"/>
    <xf numFmtId="4" fontId="3" fillId="0" borderId="4" xfId="0" applyNumberFormat="1" applyFont="1" applyFill="1" applyBorder="1"/>
    <xf numFmtId="0" fontId="7" fillId="0" borderId="3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4" fontId="3" fillId="0" borderId="9" xfId="0" applyNumberFormat="1" applyFont="1" applyFill="1" applyBorder="1"/>
    <xf numFmtId="0" fontId="7" fillId="4" borderId="22" xfId="0" applyFont="1" applyFill="1" applyBorder="1"/>
    <xf numFmtId="4" fontId="7" fillId="4" borderId="22" xfId="0" applyNumberFormat="1" applyFont="1" applyFill="1" applyBorder="1"/>
    <xf numFmtId="0" fontId="7" fillId="4" borderId="13" xfId="0" applyFont="1" applyFill="1" applyBorder="1"/>
    <xf numFmtId="4" fontId="7" fillId="4" borderId="13" xfId="0" applyNumberFormat="1" applyFont="1" applyFill="1" applyBorder="1"/>
    <xf numFmtId="0" fontId="7" fillId="5" borderId="13" xfId="0" applyFont="1" applyFill="1" applyBorder="1"/>
    <xf numFmtId="4" fontId="7" fillId="5" borderId="13" xfId="0" applyNumberFormat="1" applyFont="1" applyFill="1" applyBorder="1"/>
    <xf numFmtId="0" fontId="7" fillId="0" borderId="6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3" borderId="0" xfId="0" applyFont="1" applyFill="1"/>
    <xf numFmtId="0" fontId="8" fillId="3" borderId="0" xfId="0" applyFont="1" applyFill="1"/>
    <xf numFmtId="0" fontId="3" fillId="3" borderId="0" xfId="0" applyFont="1" applyFill="1"/>
    <xf numFmtId="4" fontId="3" fillId="0" borderId="3" xfId="1" applyNumberFormat="1" applyFont="1" applyBorder="1"/>
    <xf numFmtId="0" fontId="7" fillId="0" borderId="0" xfId="0" applyFont="1" applyFill="1" applyAlignment="1">
      <alignment horizontal="center"/>
    </xf>
    <xf numFmtId="0" fontId="1" fillId="4" borderId="14" xfId="0" applyFont="1" applyFill="1" applyBorder="1"/>
    <xf numFmtId="4" fontId="3" fillId="4" borderId="14" xfId="0" applyNumberFormat="1" applyFont="1" applyFill="1" applyBorder="1"/>
    <xf numFmtId="0" fontId="21" fillId="0" borderId="0" xfId="0" applyFont="1"/>
    <xf numFmtId="0" fontId="22" fillId="0" borderId="12" xfId="0" applyFont="1" applyBorder="1" applyAlignment="1">
      <alignment horizontal="center" vertical="justify"/>
    </xf>
    <xf numFmtId="0" fontId="11" fillId="0" borderId="0" xfId="0" applyFont="1" applyFill="1" applyBorder="1"/>
    <xf numFmtId="4" fontId="15" fillId="0" borderId="10" xfId="0" applyNumberFormat="1" applyFont="1" applyBorder="1"/>
    <xf numFmtId="0" fontId="21" fillId="0" borderId="0" xfId="0" applyFont="1" applyBorder="1"/>
    <xf numFmtId="4" fontId="15" fillId="0" borderId="13" xfId="0" applyNumberFormat="1" applyFont="1" applyBorder="1"/>
    <xf numFmtId="0" fontId="21" fillId="0" borderId="13" xfId="0" applyFont="1" applyBorder="1"/>
    <xf numFmtId="4" fontId="22" fillId="0" borderId="0" xfId="0" applyNumberFormat="1" applyFont="1" applyBorder="1"/>
    <xf numFmtId="0" fontId="15" fillId="0" borderId="0" xfId="0" applyFont="1" applyBorder="1"/>
    <xf numFmtId="4" fontId="21" fillId="0" borderId="13" xfId="0" applyNumberFormat="1" applyFont="1" applyBorder="1"/>
    <xf numFmtId="4" fontId="21" fillId="0" borderId="0" xfId="0" applyNumberFormat="1" applyFont="1"/>
    <xf numFmtId="0" fontId="0" fillId="0" borderId="0" xfId="0" applyFill="1"/>
    <xf numFmtId="4" fontId="21" fillId="0" borderId="6" xfId="0" applyNumberFormat="1" applyFont="1" applyBorder="1"/>
    <xf numFmtId="0" fontId="0" fillId="0" borderId="0" xfId="0" applyFill="1" applyBorder="1"/>
    <xf numFmtId="4" fontId="1" fillId="0" borderId="0" xfId="1" applyNumberFormat="1" applyFont="1" applyBorder="1"/>
    <xf numFmtId="4" fontId="3" fillId="0" borderId="45" xfId="0" applyNumberFormat="1" applyFont="1" applyFill="1" applyBorder="1"/>
    <xf numFmtId="4" fontId="3" fillId="0" borderId="43" xfId="0" applyNumberFormat="1" applyFont="1" applyFill="1" applyBorder="1"/>
    <xf numFmtId="0" fontId="7" fillId="0" borderId="11" xfId="0" applyFont="1" applyFill="1" applyBorder="1" applyAlignment="1">
      <alignment horizontal="center"/>
    </xf>
    <xf numFmtId="0" fontId="3" fillId="0" borderId="13" xfId="0" applyFont="1" applyFill="1" applyBorder="1"/>
    <xf numFmtId="0" fontId="7" fillId="0" borderId="39" xfId="0" applyFont="1" applyBorder="1" applyAlignment="1">
      <alignment horizontal="center"/>
    </xf>
    <xf numFmtId="0" fontId="7" fillId="0" borderId="39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12" fillId="0" borderId="46" xfId="0" applyFont="1" applyBorder="1"/>
    <xf numFmtId="4" fontId="12" fillId="0" borderId="26" xfId="0" applyNumberFormat="1" applyFont="1" applyBorder="1"/>
    <xf numFmtId="4" fontId="17" fillId="0" borderId="13" xfId="0" applyNumberFormat="1" applyFont="1" applyBorder="1"/>
    <xf numFmtId="0" fontId="3" fillId="0" borderId="47" xfId="0" applyFont="1" applyFill="1" applyBorder="1" applyAlignment="1">
      <alignment horizontal="right"/>
    </xf>
    <xf numFmtId="0" fontId="3" fillId="0" borderId="34" xfId="0" applyFont="1" applyFill="1" applyBorder="1"/>
    <xf numFmtId="4" fontId="17" fillId="0" borderId="34" xfId="0" applyNumberFormat="1" applyFont="1" applyBorder="1"/>
    <xf numFmtId="4" fontId="3" fillId="0" borderId="34" xfId="0" applyNumberFormat="1" applyFont="1" applyFill="1" applyBorder="1"/>
    <xf numFmtId="0" fontId="3" fillId="0" borderId="7" xfId="0" applyFont="1" applyFill="1" applyBorder="1" applyAlignment="1">
      <alignment horizontal="right"/>
    </xf>
    <xf numFmtId="0" fontId="3" fillId="0" borderId="44" xfId="0" applyFont="1" applyFill="1" applyBorder="1" applyAlignment="1">
      <alignment horizontal="right"/>
    </xf>
    <xf numFmtId="0" fontId="3" fillId="0" borderId="31" xfId="0" applyFont="1" applyFill="1" applyBorder="1"/>
    <xf numFmtId="4" fontId="3" fillId="0" borderId="31" xfId="0" applyNumberFormat="1" applyFont="1" applyFill="1" applyBorder="1"/>
    <xf numFmtId="4" fontId="17" fillId="3" borderId="31" xfId="0" applyNumberFormat="1" applyFont="1" applyFill="1" applyBorder="1"/>
    <xf numFmtId="4" fontId="3" fillId="3" borderId="31" xfId="0" applyNumberFormat="1" applyFont="1" applyFill="1" applyBorder="1"/>
    <xf numFmtId="4" fontId="3" fillId="3" borderId="13" xfId="0" applyNumberFormat="1" applyFont="1" applyFill="1" applyBorder="1"/>
    <xf numFmtId="0" fontId="11" fillId="0" borderId="0" xfId="0" applyFont="1"/>
    <xf numFmtId="0" fontId="0" fillId="0" borderId="0" xfId="0" applyFont="1"/>
    <xf numFmtId="0" fontId="27" fillId="0" borderId="0" xfId="0" applyFont="1"/>
    <xf numFmtId="0" fontId="28" fillId="0" borderId="0" xfId="0" applyFont="1"/>
    <xf numFmtId="4" fontId="30" fillId="0" borderId="0" xfId="0" applyNumberFormat="1" applyFont="1" applyBorder="1"/>
    <xf numFmtId="0" fontId="31" fillId="0" borderId="0" xfId="0" applyFont="1"/>
    <xf numFmtId="0" fontId="32" fillId="0" borderId="0" xfId="0" applyFont="1"/>
    <xf numFmtId="0" fontId="22" fillId="0" borderId="0" xfId="0" applyFont="1"/>
    <xf numFmtId="4" fontId="33" fillId="0" borderId="0" xfId="1" applyNumberFormat="1" applyFont="1" applyFill="1" applyBorder="1"/>
    <xf numFmtId="0" fontId="26" fillId="0" borderId="0" xfId="0" applyFont="1" applyFill="1"/>
    <xf numFmtId="0" fontId="1" fillId="0" borderId="0" xfId="1" applyFont="1" applyFill="1"/>
    <xf numFmtId="0" fontId="11" fillId="0" borderId="0" xfId="1" applyFont="1" applyFill="1"/>
    <xf numFmtId="0" fontId="15" fillId="0" borderId="0" xfId="0" applyFont="1" applyFill="1"/>
    <xf numFmtId="0" fontId="16" fillId="0" borderId="0" xfId="0" applyFont="1" applyFill="1"/>
    <xf numFmtId="4" fontId="30" fillId="0" borderId="0" xfId="0" applyNumberFormat="1" applyFont="1" applyFill="1" applyBorder="1"/>
    <xf numFmtId="4" fontId="34" fillId="0" borderId="0" xfId="0" applyNumberFormat="1" applyFont="1" applyFill="1" applyBorder="1"/>
    <xf numFmtId="0" fontId="1" fillId="0" borderId="15" xfId="1" applyFont="1" applyFill="1" applyBorder="1" applyAlignment="1">
      <alignment horizontal="center"/>
    </xf>
    <xf numFmtId="0" fontId="1" fillId="0" borderId="38" xfId="1" applyFont="1" applyFill="1" applyBorder="1" applyAlignment="1">
      <alignment horizontal="center"/>
    </xf>
    <xf numFmtId="0" fontId="11" fillId="0" borderId="38" xfId="1" applyFont="1" applyFill="1" applyBorder="1" applyAlignment="1">
      <alignment horizontal="center" vertical="justify"/>
    </xf>
    <xf numFmtId="0" fontId="11" fillId="0" borderId="16" xfId="1" applyFont="1" applyFill="1" applyBorder="1" applyAlignment="1">
      <alignment horizontal="center" vertical="justify"/>
    </xf>
    <xf numFmtId="0" fontId="4" fillId="0" borderId="22" xfId="1" applyFont="1" applyFill="1" applyBorder="1" applyAlignment="1">
      <alignment horizontal="center" vertical="justify"/>
    </xf>
    <xf numFmtId="0" fontId="4" fillId="0" borderId="12" xfId="1" applyFont="1" applyFill="1" applyBorder="1" applyAlignment="1">
      <alignment horizontal="center" vertical="justify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1" fillId="0" borderId="11" xfId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1" fillId="0" borderId="48" xfId="1" applyFont="1" applyFill="1" applyBorder="1" applyAlignment="1">
      <alignment horizontal="center"/>
    </xf>
    <xf numFmtId="0" fontId="11" fillId="0" borderId="21" xfId="1" applyFont="1" applyFill="1" applyBorder="1"/>
    <xf numFmtId="0" fontId="11" fillId="0" borderId="6" xfId="1" applyFont="1" applyFill="1" applyBorder="1"/>
    <xf numFmtId="4" fontId="1" fillId="0" borderId="6" xfId="1" applyNumberFormat="1" applyFont="1" applyFill="1" applyBorder="1"/>
    <xf numFmtId="0" fontId="11" fillId="0" borderId="43" xfId="1" applyFont="1" applyFill="1" applyBorder="1"/>
    <xf numFmtId="0" fontId="11" fillId="0" borderId="13" xfId="1" applyFont="1" applyFill="1" applyBorder="1"/>
    <xf numFmtId="4" fontId="11" fillId="0" borderId="13" xfId="1" applyNumberFormat="1" applyFont="1" applyFill="1" applyBorder="1"/>
    <xf numFmtId="4" fontId="1" fillId="0" borderId="13" xfId="1" applyNumberFormat="1" applyFont="1" applyFill="1" applyBorder="1"/>
    <xf numFmtId="0" fontId="11" fillId="0" borderId="8" xfId="1" applyFont="1" applyFill="1" applyBorder="1"/>
    <xf numFmtId="0" fontId="11" fillId="0" borderId="40" xfId="1" applyFont="1" applyFill="1" applyBorder="1"/>
    <xf numFmtId="0" fontId="11" fillId="0" borderId="14" xfId="1" applyFont="1" applyFill="1" applyBorder="1"/>
    <xf numFmtId="4" fontId="1" fillId="0" borderId="14" xfId="1" applyNumberFormat="1" applyFont="1" applyFill="1" applyBorder="1"/>
    <xf numFmtId="0" fontId="1" fillId="0" borderId="1" xfId="1" applyFont="1" applyFill="1" applyBorder="1"/>
    <xf numFmtId="0" fontId="1" fillId="0" borderId="3" xfId="1" applyFont="1" applyFill="1" applyBorder="1"/>
    <xf numFmtId="4" fontId="22" fillId="0" borderId="3" xfId="0" applyNumberFormat="1" applyFont="1" applyFill="1" applyBorder="1"/>
    <xf numFmtId="0" fontId="1" fillId="0" borderId="0" xfId="1" applyFont="1" applyFill="1" applyBorder="1"/>
    <xf numFmtId="4" fontId="22" fillId="0" borderId="0" xfId="0" applyNumberFormat="1" applyFont="1" applyFill="1" applyBorder="1"/>
    <xf numFmtId="0" fontId="1" fillId="0" borderId="0" xfId="0" applyFont="1" applyFill="1"/>
    <xf numFmtId="0" fontId="11" fillId="0" borderId="0" xfId="0" applyFont="1" applyFill="1"/>
    <xf numFmtId="0" fontId="21" fillId="0" borderId="0" xfId="0" applyFont="1" applyFill="1"/>
    <xf numFmtId="4" fontId="21" fillId="0" borderId="0" xfId="0" applyNumberFormat="1" applyFont="1" applyFill="1" applyBorder="1"/>
    <xf numFmtId="4" fontId="29" fillId="0" borderId="0" xfId="0" applyNumberFormat="1" applyFont="1" applyFill="1"/>
    <xf numFmtId="4" fontId="29" fillId="0" borderId="0" xfId="0" applyNumberFormat="1" applyFont="1" applyFill="1" applyBorder="1"/>
    <xf numFmtId="4" fontId="29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2" fillId="0" borderId="47" xfId="0" applyFont="1" applyBorder="1" applyAlignment="1">
      <alignment wrapText="1"/>
    </xf>
    <xf numFmtId="0" fontId="15" fillId="0" borderId="34" xfId="0" applyFont="1" applyBorder="1" applyAlignment="1">
      <alignment horizontal="center" wrapText="1"/>
    </xf>
    <xf numFmtId="0" fontId="15" fillId="0" borderId="34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35" fillId="0" borderId="0" xfId="0" applyFont="1" applyBorder="1"/>
    <xf numFmtId="0" fontId="23" fillId="0" borderId="7" xfId="1" applyFont="1" applyFill="1" applyBorder="1"/>
    <xf numFmtId="4" fontId="29" fillId="0" borderId="13" xfId="0" applyNumberFormat="1" applyFont="1" applyBorder="1"/>
    <xf numFmtId="4" fontId="29" fillId="0" borderId="41" xfId="0" applyNumberFormat="1" applyFont="1" applyBorder="1"/>
    <xf numFmtId="4" fontId="35" fillId="0" borderId="0" xfId="0" applyNumberFormat="1" applyFont="1" applyBorder="1"/>
    <xf numFmtId="0" fontId="15" fillId="0" borderId="44" xfId="0" applyFont="1" applyBorder="1"/>
    <xf numFmtId="4" fontId="22" fillId="0" borderId="31" xfId="0" applyNumberFormat="1" applyFont="1" applyBorder="1"/>
    <xf numFmtId="0" fontId="22" fillId="0" borderId="32" xfId="0" applyFont="1" applyBorder="1"/>
    <xf numFmtId="4" fontId="0" fillId="0" borderId="0" xfId="0" applyNumberFormat="1"/>
    <xf numFmtId="0" fontId="22" fillId="0" borderId="0" xfId="0" applyFont="1" applyBorder="1"/>
    <xf numFmtId="0" fontId="16" fillId="0" borderId="0" xfId="0" applyFont="1" applyBorder="1"/>
    <xf numFmtId="4" fontId="21" fillId="0" borderId="0" xfId="0" applyNumberFormat="1" applyFont="1" applyBorder="1"/>
    <xf numFmtId="0" fontId="1" fillId="0" borderId="11" xfId="1" applyFont="1" applyFill="1" applyBorder="1" applyAlignment="1">
      <alignment horizontal="center"/>
    </xf>
    <xf numFmtId="0" fontId="15" fillId="0" borderId="3" xfId="0" applyFont="1" applyBorder="1" applyAlignment="1">
      <alignment horizontal="center" vertical="justify" wrapText="1"/>
    </xf>
    <xf numFmtId="0" fontId="15" fillId="0" borderId="3" xfId="0" applyFont="1" applyBorder="1" applyAlignment="1">
      <alignment horizontal="center" vertical="justify"/>
    </xf>
    <xf numFmtId="0" fontId="15" fillId="0" borderId="20" xfId="0" applyFont="1" applyBorder="1" applyAlignment="1">
      <alignment vertical="justify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0" xfId="0" applyBorder="1" applyAlignment="1">
      <alignment horizontal="center"/>
    </xf>
    <xf numFmtId="0" fontId="11" fillId="0" borderId="5" xfId="1" applyFont="1" applyFill="1" applyBorder="1"/>
    <xf numFmtId="4" fontId="21" fillId="0" borderId="5" xfId="0" applyNumberFormat="1" applyFont="1" applyBorder="1"/>
    <xf numFmtId="4" fontId="22" fillId="0" borderId="6" xfId="0" applyNumberFormat="1" applyFont="1" applyBorder="1"/>
    <xf numFmtId="0" fontId="11" fillId="0" borderId="10" xfId="1" applyFont="1" applyFill="1" applyBorder="1"/>
    <xf numFmtId="0" fontId="1" fillId="0" borderId="11" xfId="1" applyFont="1" applyFill="1" applyBorder="1"/>
    <xf numFmtId="4" fontId="21" fillId="0" borderId="2" xfId="0" applyNumberFormat="1" applyFont="1" applyBorder="1"/>
    <xf numFmtId="4" fontId="22" fillId="0" borderId="2" xfId="0" applyNumberFormat="1" applyFont="1" applyBorder="1"/>
    <xf numFmtId="0" fontId="36" fillId="0" borderId="0" xfId="1" applyFont="1" applyFill="1" applyBorder="1"/>
    <xf numFmtId="0" fontId="37" fillId="0" borderId="0" xfId="0" applyFont="1" applyAlignment="1">
      <alignment horizontal="center"/>
    </xf>
    <xf numFmtId="0" fontId="11" fillId="0" borderId="0" xfId="1" applyFont="1" applyFill="1" applyBorder="1"/>
    <xf numFmtId="4" fontId="0" fillId="0" borderId="0" xfId="0" applyNumberFormat="1" applyAlignment="1">
      <alignment horizontal="center"/>
    </xf>
    <xf numFmtId="0" fontId="15" fillId="0" borderId="12" xfId="0" applyFont="1" applyBorder="1" applyAlignment="1">
      <alignment horizontal="center" vertical="justify"/>
    </xf>
    <xf numFmtId="0" fontId="22" fillId="0" borderId="0" xfId="0" applyFont="1" applyBorder="1" applyAlignment="1">
      <alignment horizontal="center"/>
    </xf>
    <xf numFmtId="0" fontId="11" fillId="0" borderId="4" xfId="1" applyFont="1" applyFill="1" applyBorder="1"/>
    <xf numFmtId="0" fontId="11" fillId="0" borderId="7" xfId="1" applyFont="1" applyFill="1" applyBorder="1"/>
    <xf numFmtId="0" fontId="11" fillId="0" borderId="9" xfId="1" applyFont="1" applyFill="1" applyBorder="1"/>
    <xf numFmtId="0" fontId="1" fillId="0" borderId="2" xfId="1" applyFont="1" applyFill="1" applyBorder="1"/>
    <xf numFmtId="0" fontId="10" fillId="0" borderId="0" xfId="0" applyFont="1"/>
    <xf numFmtId="0" fontId="1" fillId="0" borderId="0" xfId="0" applyFont="1" applyBorder="1"/>
    <xf numFmtId="4" fontId="36" fillId="5" borderId="0" xfId="0" applyNumberFormat="1" applyFont="1" applyFill="1" applyBorder="1"/>
    <xf numFmtId="0" fontId="22" fillId="0" borderId="0" xfId="0" applyFont="1" applyFill="1"/>
    <xf numFmtId="0" fontId="1" fillId="0" borderId="0" xfId="1" applyFont="1"/>
    <xf numFmtId="0" fontId="11" fillId="0" borderId="0" xfId="1" applyFont="1" applyBorder="1"/>
    <xf numFmtId="0" fontId="1" fillId="0" borderId="16" xfId="1" applyFont="1" applyFill="1" applyBorder="1" applyAlignment="1">
      <alignment horizontal="center"/>
    </xf>
    <xf numFmtId="0" fontId="11" fillId="0" borderId="15" xfId="1" applyFont="1" applyFill="1" applyBorder="1" applyAlignment="1">
      <alignment horizontal="center" vertical="justify"/>
    </xf>
    <xf numFmtId="0" fontId="1" fillId="0" borderId="0" xfId="1" applyFont="1" applyFill="1" applyBorder="1" applyAlignment="1">
      <alignment horizontal="center" vertical="justify"/>
    </xf>
    <xf numFmtId="0" fontId="11" fillId="0" borderId="0" xfId="1" applyFont="1" applyBorder="1" applyAlignment="1">
      <alignment horizontal="center" vertical="justify"/>
    </xf>
    <xf numFmtId="0" fontId="11" fillId="0" borderId="38" xfId="1" applyFont="1" applyFill="1" applyBorder="1" applyAlignment="1">
      <alignment horizontal="center"/>
    </xf>
    <xf numFmtId="0" fontId="1" fillId="0" borderId="49" xfId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49" fontId="11" fillId="0" borderId="0" xfId="0" applyNumberFormat="1" applyFont="1" applyBorder="1" applyAlignment="1">
      <alignment vertical="justify"/>
    </xf>
    <xf numFmtId="4" fontId="11" fillId="0" borderId="0" xfId="1" applyNumberFormat="1" applyFont="1" applyFill="1" applyBorder="1"/>
    <xf numFmtId="0" fontId="1" fillId="0" borderId="42" xfId="1" applyFont="1" applyFill="1" applyBorder="1"/>
    <xf numFmtId="0" fontId="1" fillId="0" borderId="37" xfId="1" applyFont="1" applyFill="1" applyBorder="1"/>
    <xf numFmtId="4" fontId="1" fillId="0" borderId="36" xfId="1" applyNumberFormat="1" applyFont="1" applyFill="1" applyBorder="1"/>
    <xf numFmtId="0" fontId="1" fillId="0" borderId="0" xfId="1" applyFont="1" applyBorder="1"/>
    <xf numFmtId="0" fontId="38" fillId="0" borderId="0" xfId="0" applyFont="1"/>
    <xf numFmtId="4" fontId="29" fillId="0" borderId="0" xfId="0" applyNumberFormat="1" applyFont="1"/>
    <xf numFmtId="0" fontId="29" fillId="0" borderId="0" xfId="0" applyFont="1"/>
    <xf numFmtId="164" fontId="29" fillId="0" borderId="0" xfId="0" applyNumberFormat="1" applyFont="1"/>
    <xf numFmtId="0" fontId="1" fillId="0" borderId="15" xfId="1" applyFont="1" applyBorder="1" applyAlignment="1">
      <alignment horizontal="center"/>
    </xf>
    <xf numFmtId="0" fontId="1" fillId="0" borderId="16" xfId="1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20" xfId="1" applyFont="1" applyBorder="1" applyAlignment="1">
      <alignment horizontal="center"/>
    </xf>
    <xf numFmtId="4" fontId="1" fillId="0" borderId="17" xfId="1" applyNumberFormat="1" applyFont="1" applyFill="1" applyBorder="1" applyAlignment="1">
      <alignment horizontal="right"/>
    </xf>
    <xf numFmtId="0" fontId="1" fillId="0" borderId="1" xfId="1" applyFont="1" applyBorder="1"/>
    <xf numFmtId="0" fontId="1" fillId="0" borderId="30" xfId="1" applyFont="1" applyBorder="1"/>
    <xf numFmtId="4" fontId="1" fillId="0" borderId="12" xfId="1" applyNumberFormat="1" applyFont="1" applyFill="1" applyBorder="1" applyAlignment="1">
      <alignment horizontal="right"/>
    </xf>
    <xf numFmtId="0" fontId="38" fillId="0" borderId="0" xfId="0" applyFont="1" applyBorder="1"/>
    <xf numFmtId="4" fontId="1" fillId="0" borderId="0" xfId="1" applyNumberFormat="1" applyFont="1" applyFill="1" applyBorder="1"/>
    <xf numFmtId="0" fontId="15" fillId="0" borderId="49" xfId="0" applyFont="1" applyBorder="1" applyAlignment="1">
      <alignment horizontal="center" vertical="justify"/>
    </xf>
    <xf numFmtId="0" fontId="11" fillId="0" borderId="47" xfId="1" applyFont="1" applyFill="1" applyBorder="1"/>
    <xf numFmtId="0" fontId="11" fillId="0" borderId="35" xfId="1" applyFont="1" applyFill="1" applyBorder="1"/>
    <xf numFmtId="0" fontId="11" fillId="0" borderId="44" xfId="1" applyFont="1" applyFill="1" applyBorder="1"/>
    <xf numFmtId="0" fontId="11" fillId="0" borderId="50" xfId="1" applyFont="1" applyFill="1" applyBorder="1"/>
    <xf numFmtId="0" fontId="1" fillId="0" borderId="42" xfId="1" applyFont="1" applyBorder="1"/>
    <xf numFmtId="4" fontId="1" fillId="0" borderId="0" xfId="1" applyNumberFormat="1" applyFont="1" applyBorder="1" applyAlignment="1">
      <alignment horizontal="right"/>
    </xf>
    <xf numFmtId="0" fontId="24" fillId="0" borderId="0" xfId="0" applyFont="1"/>
    <xf numFmtId="0" fontId="39" fillId="0" borderId="0" xfId="0" applyFont="1"/>
    <xf numFmtId="4" fontId="40" fillId="0" borderId="0" xfId="0" applyNumberFormat="1" applyFont="1" applyBorder="1"/>
    <xf numFmtId="4" fontId="41" fillId="4" borderId="0" xfId="0" applyNumberFormat="1" applyFont="1" applyFill="1" applyBorder="1"/>
    <xf numFmtId="0" fontId="39" fillId="0" borderId="0" xfId="0" applyFont="1" applyFill="1"/>
    <xf numFmtId="0" fontId="10" fillId="0" borderId="0" xfId="0" applyFont="1" applyFill="1"/>
    <xf numFmtId="0" fontId="4" fillId="0" borderId="16" xfId="1" applyFont="1" applyFill="1" applyBorder="1" applyAlignment="1">
      <alignment horizontal="center" vertical="justify"/>
    </xf>
    <xf numFmtId="0" fontId="4" fillId="0" borderId="39" xfId="1" applyFont="1" applyFill="1" applyBorder="1" applyAlignment="1">
      <alignment horizontal="center" vertical="justify"/>
    </xf>
    <xf numFmtId="0" fontId="40" fillId="0" borderId="0" xfId="1" applyFont="1" applyFill="1" applyBorder="1" applyAlignment="1">
      <alignment horizontal="center" vertical="justify"/>
    </xf>
    <xf numFmtId="0" fontId="1" fillId="0" borderId="1" xfId="1" applyFont="1" applyFill="1" applyBorder="1" applyAlignment="1">
      <alignment horizontal="center"/>
    </xf>
    <xf numFmtId="49" fontId="10" fillId="0" borderId="0" xfId="0" applyNumberFormat="1" applyFont="1" applyBorder="1" applyAlignment="1">
      <alignment vertical="justify"/>
    </xf>
    <xf numFmtId="0" fontId="1" fillId="0" borderId="30" xfId="1" applyFont="1" applyFill="1" applyBorder="1"/>
    <xf numFmtId="4" fontId="1" fillId="0" borderId="12" xfId="1" applyNumberFormat="1" applyFont="1" applyFill="1" applyBorder="1"/>
    <xf numFmtId="0" fontId="42" fillId="0" borderId="0" xfId="0" applyFont="1"/>
    <xf numFmtId="0" fontId="44" fillId="0" borderId="0" xfId="0" applyFont="1"/>
    <xf numFmtId="4" fontId="43" fillId="0" borderId="0" xfId="0" applyNumberFormat="1" applyFont="1"/>
    <xf numFmtId="4" fontId="40" fillId="0" borderId="0" xfId="1" applyNumberFormat="1" applyFont="1" applyBorder="1"/>
    <xf numFmtId="0" fontId="4" fillId="0" borderId="0" xfId="1" applyFont="1" applyFill="1" applyBorder="1"/>
    <xf numFmtId="4" fontId="45" fillId="0" borderId="0" xfId="0" applyNumberFormat="1" applyFont="1" applyFill="1" applyBorder="1"/>
    <xf numFmtId="0" fontId="46" fillId="0" borderId="0" xfId="0" applyFont="1"/>
    <xf numFmtId="0" fontId="43" fillId="0" borderId="0" xfId="0" applyFont="1"/>
    <xf numFmtId="0" fontId="30" fillId="0" borderId="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4" fontId="13" fillId="0" borderId="17" xfId="0" applyNumberFormat="1" applyFont="1" applyBorder="1"/>
    <xf numFmtId="0" fontId="44" fillId="0" borderId="0" xfId="0" applyFont="1" applyBorder="1"/>
    <xf numFmtId="0" fontId="30" fillId="0" borderId="42" xfId="1" applyFont="1" applyBorder="1"/>
    <xf numFmtId="0" fontId="30" fillId="0" borderId="37" xfId="1" applyFont="1" applyBorder="1"/>
    <xf numFmtId="4" fontId="13" fillId="0" borderId="12" xfId="0" applyNumberFormat="1" applyFont="1" applyBorder="1"/>
    <xf numFmtId="0" fontId="25" fillId="0" borderId="0" xfId="0" applyFont="1" applyBorder="1"/>
    <xf numFmtId="0" fontId="47" fillId="0" borderId="0" xfId="0" applyFont="1" applyBorder="1"/>
    <xf numFmtId="0" fontId="30" fillId="0" borderId="0" xfId="1" applyFont="1" applyBorder="1"/>
    <xf numFmtId="4" fontId="23" fillId="0" borderId="0" xfId="0" applyNumberFormat="1" applyFont="1" applyBorder="1"/>
    <xf numFmtId="4" fontId="13" fillId="0" borderId="0" xfId="0" applyNumberFormat="1" applyFont="1" applyBorder="1"/>
    <xf numFmtId="0" fontId="23" fillId="0" borderId="0" xfId="0" applyFont="1"/>
    <xf numFmtId="0" fontId="23" fillId="0" borderId="0" xfId="0" applyFont="1" applyBorder="1"/>
    <xf numFmtId="0" fontId="11" fillId="0" borderId="2" xfId="1" applyFont="1" applyFill="1" applyBorder="1" applyAlignment="1">
      <alignment horizontal="center"/>
    </xf>
    <xf numFmtId="0" fontId="30" fillId="0" borderId="1" xfId="1" applyFont="1" applyBorder="1"/>
    <xf numFmtId="4" fontId="15" fillId="0" borderId="12" xfId="0" applyNumberFormat="1" applyFont="1" applyBorder="1"/>
    <xf numFmtId="0" fontId="14" fillId="0" borderId="0" xfId="0" applyFont="1"/>
    <xf numFmtId="0" fontId="16" fillId="0" borderId="0" xfId="0" applyFont="1" applyFill="1" applyBorder="1"/>
    <xf numFmtId="4" fontId="16" fillId="0" borderId="0" xfId="0" applyNumberFormat="1" applyFont="1"/>
    <xf numFmtId="4" fontId="48" fillId="0" borderId="0" xfId="0" applyNumberFormat="1" applyFont="1"/>
    <xf numFmtId="0" fontId="23" fillId="0" borderId="0" xfId="0" applyFont="1" applyFill="1"/>
    <xf numFmtId="0" fontId="19" fillId="0" borderId="0" xfId="0" applyFont="1" applyFill="1"/>
    <xf numFmtId="4" fontId="34" fillId="0" borderId="0" xfId="0" applyNumberFormat="1" applyFont="1" applyBorder="1"/>
    <xf numFmtId="0" fontId="49" fillId="0" borderId="0" xfId="0" applyFont="1" applyFill="1"/>
    <xf numFmtId="0" fontId="50" fillId="0" borderId="0" xfId="0" applyFont="1" applyFill="1"/>
    <xf numFmtId="0" fontId="11" fillId="0" borderId="15" xfId="1" applyFont="1" applyBorder="1" applyAlignment="1">
      <alignment horizontal="center"/>
    </xf>
    <xf numFmtId="0" fontId="11" fillId="0" borderId="38" xfId="1" applyFont="1" applyBorder="1" applyAlignment="1">
      <alignment horizontal="center"/>
    </xf>
    <xf numFmtId="0" fontId="27" fillId="0" borderId="38" xfId="1" applyFont="1" applyBorder="1" applyAlignment="1">
      <alignment horizontal="center" vertical="justify"/>
    </xf>
    <xf numFmtId="0" fontId="4" fillId="0" borderId="38" xfId="1" applyFont="1" applyBorder="1" applyAlignment="1">
      <alignment horizontal="center" vertical="justify"/>
    </xf>
    <xf numFmtId="0" fontId="27" fillId="0" borderId="49" xfId="1" applyFont="1" applyFill="1" applyBorder="1" applyAlignment="1">
      <alignment horizontal="center" vertical="justify"/>
    </xf>
    <xf numFmtId="0" fontId="11" fillId="0" borderId="2" xfId="0" applyFont="1" applyFill="1" applyBorder="1" applyAlignment="1">
      <alignment horizontal="right"/>
    </xf>
    <xf numFmtId="0" fontId="11" fillId="0" borderId="11" xfId="0" applyFont="1" applyFill="1" applyBorder="1"/>
    <xf numFmtId="4" fontId="11" fillId="0" borderId="2" xfId="0" applyNumberFormat="1" applyFont="1" applyFill="1" applyBorder="1" applyAlignment="1">
      <alignment horizontal="right"/>
    </xf>
    <xf numFmtId="4" fontId="11" fillId="0" borderId="3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1" fillId="0" borderId="2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19" fillId="0" borderId="0" xfId="0" applyFont="1" applyBorder="1"/>
    <xf numFmtId="0" fontId="23" fillId="0" borderId="4" xfId="1" applyFont="1" applyFill="1" applyBorder="1"/>
    <xf numFmtId="0" fontId="23" fillId="0" borderId="5" xfId="1" applyFont="1" applyFill="1" applyBorder="1"/>
    <xf numFmtId="0" fontId="13" fillId="0" borderId="1" xfId="1" applyFont="1" applyBorder="1"/>
    <xf numFmtId="0" fontId="13" fillId="0" borderId="30" xfId="1" applyFont="1" applyBorder="1"/>
    <xf numFmtId="0" fontId="22" fillId="4" borderId="0" xfId="0" applyFont="1" applyFill="1"/>
    <xf numFmtId="4" fontId="36" fillId="4" borderId="0" xfId="0" applyNumberFormat="1" applyFont="1" applyFill="1" applyBorder="1"/>
    <xf numFmtId="4" fontId="1" fillId="4" borderId="0" xfId="0" applyNumberFormat="1" applyFont="1" applyFill="1" applyBorder="1"/>
    <xf numFmtId="0" fontId="1" fillId="0" borderId="12" xfId="1" applyFont="1" applyFill="1" applyBorder="1"/>
    <xf numFmtId="0" fontId="1" fillId="0" borderId="48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 vertical="justify"/>
    </xf>
    <xf numFmtId="0" fontId="4" fillId="0" borderId="3" xfId="1" applyFont="1" applyFill="1" applyBorder="1" applyAlignment="1">
      <alignment horizontal="center" vertical="justify"/>
    </xf>
    <xf numFmtId="0" fontId="4" fillId="0" borderId="20" xfId="1" applyFont="1" applyFill="1" applyBorder="1" applyAlignment="1">
      <alignment horizontal="center" vertical="justify"/>
    </xf>
    <xf numFmtId="4" fontId="1" fillId="0" borderId="6" xfId="0" applyNumberFormat="1" applyFont="1" applyFill="1" applyBorder="1" applyAlignment="1">
      <alignment horizontal="right"/>
    </xf>
    <xf numFmtId="4" fontId="11" fillId="0" borderId="13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0" fontId="22" fillId="0" borderId="26" xfId="0" applyFont="1" applyFill="1" applyBorder="1"/>
    <xf numFmtId="4" fontId="29" fillId="0" borderId="0" xfId="0" applyNumberFormat="1" applyFont="1" applyBorder="1"/>
    <xf numFmtId="4" fontId="11" fillId="0" borderId="0" xfId="0" applyNumberFormat="1" applyFont="1" applyBorder="1"/>
    <xf numFmtId="4" fontId="38" fillId="0" borderId="0" xfId="0" applyNumberFormat="1" applyFont="1" applyBorder="1"/>
    <xf numFmtId="4" fontId="38" fillId="0" borderId="0" xfId="0" applyNumberFormat="1" applyFont="1" applyBorder="1" applyAlignment="1">
      <alignment horizontal="center"/>
    </xf>
    <xf numFmtId="4" fontId="36" fillId="0" borderId="0" xfId="0" applyNumberFormat="1" applyFont="1"/>
    <xf numFmtId="0" fontId="11" fillId="0" borderId="0" xfId="0" applyFont="1" applyBorder="1"/>
    <xf numFmtId="4" fontId="36" fillId="0" borderId="0" xfId="0" applyNumberFormat="1" applyFont="1" applyBorder="1"/>
    <xf numFmtId="0" fontId="22" fillId="0" borderId="1" xfId="0" applyFont="1" applyBorder="1" applyAlignment="1">
      <alignment wrapText="1"/>
    </xf>
    <xf numFmtId="0" fontId="15" fillId="0" borderId="2" xfId="0" applyFont="1" applyBorder="1" applyAlignment="1">
      <alignment horizontal="center" wrapText="1"/>
    </xf>
    <xf numFmtId="0" fontId="1" fillId="0" borderId="20" xfId="0" applyFont="1" applyBorder="1" applyAlignment="1">
      <alignment horizontal="center"/>
    </xf>
    <xf numFmtId="4" fontId="13" fillId="0" borderId="28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0" fontId="23" fillId="0" borderId="51" xfId="1" applyFont="1" applyFill="1" applyBorder="1"/>
    <xf numFmtId="4" fontId="21" fillId="0" borderId="4" xfId="0" applyNumberFormat="1" applyFont="1" applyBorder="1"/>
    <xf numFmtId="4" fontId="11" fillId="0" borderId="52" xfId="0" applyNumberFormat="1" applyFont="1" applyBorder="1"/>
    <xf numFmtId="4" fontId="13" fillId="0" borderId="53" xfId="0" applyNumberFormat="1" applyFont="1" applyBorder="1"/>
    <xf numFmtId="0" fontId="15" fillId="0" borderId="54" xfId="0" applyFont="1" applyBorder="1"/>
    <xf numFmtId="4" fontId="15" fillId="0" borderId="44" xfId="0" applyNumberFormat="1" applyFont="1" applyBorder="1"/>
    <xf numFmtId="4" fontId="15" fillId="0" borderId="32" xfId="0" applyNumberFormat="1" applyFont="1" applyBorder="1"/>
    <xf numFmtId="4" fontId="13" fillId="0" borderId="55" xfId="0" applyNumberFormat="1" applyFont="1" applyBorder="1"/>
    <xf numFmtId="0" fontId="11" fillId="0" borderId="0" xfId="1" applyFont="1"/>
    <xf numFmtId="0" fontId="11" fillId="0" borderId="2" xfId="1" applyFont="1" applyBorder="1" applyAlignment="1">
      <alignment horizontal="center"/>
    </xf>
    <xf numFmtId="0" fontId="11" fillId="0" borderId="11" xfId="1" applyFont="1" applyBorder="1" applyAlignment="1">
      <alignment horizontal="center"/>
    </xf>
    <xf numFmtId="0" fontId="16" fillId="0" borderId="3" xfId="0" applyFont="1" applyBorder="1" applyAlignment="1">
      <alignment horizontal="center" vertical="justify"/>
    </xf>
    <xf numFmtId="4" fontId="1" fillId="0" borderId="6" xfId="0" applyNumberFormat="1" applyFont="1" applyBorder="1"/>
    <xf numFmtId="4" fontId="1" fillId="0" borderId="2" xfId="0" applyNumberFormat="1" applyFont="1" applyBorder="1"/>
    <xf numFmtId="0" fontId="51" fillId="0" borderId="0" xfId="0" applyFont="1"/>
    <xf numFmtId="4" fontId="29" fillId="0" borderId="0" xfId="0" applyNumberFormat="1" applyFont="1" applyBorder="1" applyAlignment="1">
      <alignment horizontal="center"/>
    </xf>
    <xf numFmtId="0" fontId="38" fillId="0" borderId="0" xfId="0" applyFont="1" applyBorder="1" applyAlignment="1">
      <alignment horizontal="center"/>
    </xf>
    <xf numFmtId="0" fontId="51" fillId="0" borderId="0" xfId="1" applyFont="1"/>
    <xf numFmtId="0" fontId="52" fillId="0" borderId="0" xfId="0" applyFont="1"/>
    <xf numFmtId="4" fontId="36" fillId="2" borderId="0" xfId="0" applyNumberFormat="1" applyFont="1" applyFill="1"/>
    <xf numFmtId="0" fontId="29" fillId="2" borderId="0" xfId="0" applyFont="1" applyFill="1"/>
    <xf numFmtId="0" fontId="11" fillId="0" borderId="15" xfId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/>
    </xf>
    <xf numFmtId="0" fontId="4" fillId="0" borderId="38" xfId="1" applyFont="1" applyFill="1" applyBorder="1" applyAlignment="1">
      <alignment horizontal="center" vertical="justify"/>
    </xf>
    <xf numFmtId="0" fontId="11" fillId="0" borderId="13" xfId="0" applyFont="1" applyFill="1" applyBorder="1" applyAlignment="1">
      <alignment horizontal="right"/>
    </xf>
    <xf numFmtId="0" fontId="1" fillId="0" borderId="11" xfId="1" applyFont="1" applyBorder="1" applyAlignment="1">
      <alignment horizontal="center"/>
    </xf>
    <xf numFmtId="4" fontId="19" fillId="0" borderId="0" xfId="0" applyNumberFormat="1" applyFont="1" applyBorder="1"/>
    <xf numFmtId="4" fontId="16" fillId="0" borderId="6" xfId="0" applyNumberFormat="1" applyFont="1" applyFill="1" applyBorder="1"/>
    <xf numFmtId="4" fontId="16" fillId="0" borderId="13" xfId="0" applyNumberFormat="1" applyFont="1" applyFill="1" applyBorder="1"/>
    <xf numFmtId="4" fontId="16" fillId="0" borderId="13" xfId="0" applyNumberFormat="1" applyFont="1" applyBorder="1"/>
    <xf numFmtId="4" fontId="16" fillId="0" borderId="14" xfId="0" applyNumberFormat="1" applyFont="1" applyBorder="1"/>
    <xf numFmtId="4" fontId="16" fillId="0" borderId="14" xfId="0" applyNumberFormat="1" applyFont="1" applyFill="1" applyBorder="1"/>
    <xf numFmtId="4" fontId="15" fillId="0" borderId="6" xfId="0" applyNumberFormat="1" applyFont="1" applyFill="1" applyBorder="1"/>
    <xf numFmtId="4" fontId="15" fillId="0" borderId="5" xfId="0" applyNumberFormat="1" applyFont="1" applyFill="1" applyBorder="1"/>
    <xf numFmtId="4" fontId="15" fillId="0" borderId="13" xfId="0" applyNumberFormat="1" applyFont="1" applyFill="1" applyBorder="1"/>
    <xf numFmtId="4" fontId="15" fillId="0" borderId="8" xfId="0" applyNumberFormat="1" applyFont="1" applyFill="1" applyBorder="1"/>
    <xf numFmtId="4" fontId="15" fillId="0" borderId="8" xfId="0" applyNumberFormat="1" applyFont="1" applyBorder="1"/>
    <xf numFmtId="4" fontId="15" fillId="0" borderId="14" xfId="0" applyNumberFormat="1" applyFont="1" applyBorder="1"/>
    <xf numFmtId="4" fontId="22" fillId="0" borderId="1" xfId="0" applyNumberFormat="1" applyFont="1" applyBorder="1"/>
    <xf numFmtId="4" fontId="0" fillId="0" borderId="13" xfId="0" applyNumberFormat="1" applyFill="1" applyBorder="1"/>
    <xf numFmtId="4" fontId="0" fillId="0" borderId="6" xfId="0" applyNumberFormat="1" applyFill="1" applyBorder="1"/>
    <xf numFmtId="4" fontId="23" fillId="0" borderId="6" xfId="1" applyNumberFormat="1" applyFont="1" applyFill="1" applyBorder="1"/>
    <xf numFmtId="4" fontId="13" fillId="0" borderId="6" xfId="1" applyNumberFormat="1" applyFont="1" applyFill="1" applyBorder="1" applyAlignment="1">
      <alignment horizontal="right"/>
    </xf>
    <xf numFmtId="4" fontId="13" fillId="0" borderId="5" xfId="1" applyNumberFormat="1" applyFont="1" applyFill="1" applyBorder="1"/>
    <xf numFmtId="4" fontId="13" fillId="0" borderId="6" xfId="1" applyNumberFormat="1" applyFont="1" applyFill="1" applyBorder="1"/>
    <xf numFmtId="4" fontId="23" fillId="0" borderId="13" xfId="1" applyNumberFormat="1" applyFont="1" applyFill="1" applyBorder="1"/>
    <xf numFmtId="4" fontId="13" fillId="0" borderId="13" xfId="1" applyNumberFormat="1" applyFont="1" applyFill="1" applyBorder="1" applyAlignment="1">
      <alignment horizontal="right"/>
    </xf>
    <xf numFmtId="4" fontId="13" fillId="0" borderId="8" xfId="1" applyNumberFormat="1" applyFont="1" applyFill="1" applyBorder="1"/>
    <xf numFmtId="4" fontId="13" fillId="0" borderId="13" xfId="1" applyNumberFormat="1" applyFont="1" applyFill="1" applyBorder="1"/>
    <xf numFmtId="4" fontId="23" fillId="0" borderId="14" xfId="1" applyNumberFormat="1" applyFont="1" applyFill="1" applyBorder="1"/>
    <xf numFmtId="4" fontId="13" fillId="0" borderId="14" xfId="1" applyNumberFormat="1" applyFont="1" applyFill="1" applyBorder="1" applyAlignment="1">
      <alignment horizontal="right"/>
    </xf>
    <xf numFmtId="4" fontId="13" fillId="0" borderId="10" xfId="1" applyNumberFormat="1" applyFont="1" applyFill="1" applyBorder="1"/>
    <xf numFmtId="4" fontId="13" fillId="0" borderId="14" xfId="1" applyNumberFormat="1" applyFont="1" applyFill="1" applyBorder="1"/>
    <xf numFmtId="4" fontId="23" fillId="0" borderId="21" xfId="0" applyNumberFormat="1" applyFont="1" applyBorder="1" applyAlignment="1">
      <alignment horizontal="right" vertical="justify"/>
    </xf>
    <xf numFmtId="4" fontId="23" fillId="0" borderId="13" xfId="1" applyNumberFormat="1" applyFont="1" applyBorder="1"/>
    <xf numFmtId="4" fontId="23" fillId="0" borderId="6" xfId="0" applyNumberFormat="1" applyFont="1" applyBorder="1" applyAlignment="1">
      <alignment horizontal="right" vertical="justify"/>
    </xf>
    <xf numFmtId="4" fontId="23" fillId="0" borderId="6" xfId="1" applyNumberFormat="1" applyFont="1" applyBorder="1"/>
    <xf numFmtId="4" fontId="13" fillId="0" borderId="36" xfId="1" applyNumberFormat="1" applyFont="1" applyBorder="1"/>
    <xf numFmtId="4" fontId="23" fillId="0" borderId="6" xfId="0" applyNumberFormat="1" applyFont="1" applyFill="1" applyBorder="1" applyAlignment="1">
      <alignment horizontal="right"/>
    </xf>
    <xf numFmtId="4" fontId="23" fillId="0" borderId="13" xfId="0" applyNumberFormat="1" applyFont="1" applyFill="1" applyBorder="1" applyAlignment="1">
      <alignment horizontal="right"/>
    </xf>
    <xf numFmtId="4" fontId="23" fillId="0" borderId="14" xfId="0" applyNumberFormat="1" applyFont="1" applyFill="1" applyBorder="1" applyAlignment="1">
      <alignment horizontal="right"/>
    </xf>
    <xf numFmtId="0" fontId="22" fillId="0" borderId="46" xfId="0" applyFont="1" applyFill="1" applyBorder="1"/>
    <xf numFmtId="4" fontId="22" fillId="0" borderId="2" xfId="0" applyNumberFormat="1" applyFont="1" applyFill="1" applyBorder="1"/>
    <xf numFmtId="4" fontId="22" fillId="0" borderId="20" xfId="0" applyNumberFormat="1" applyFont="1" applyFill="1" applyBorder="1"/>
    <xf numFmtId="0" fontId="14" fillId="0" borderId="0" xfId="0" applyFont="1" applyFill="1" applyAlignment="1">
      <alignment vertical="center"/>
    </xf>
    <xf numFmtId="0" fontId="27" fillId="0" borderId="0" xfId="0" applyFont="1" applyFill="1"/>
    <xf numFmtId="0" fontId="53" fillId="0" borderId="0" xfId="0" applyFont="1"/>
    <xf numFmtId="0" fontId="54" fillId="0" borderId="0" xfId="0" applyFont="1"/>
    <xf numFmtId="0" fontId="26" fillId="0" borderId="0" xfId="0" applyFont="1"/>
    <xf numFmtId="4" fontId="15" fillId="0" borderId="2" xfId="0" applyNumberFormat="1" applyFont="1" applyBorder="1" applyAlignment="1">
      <alignment horizontal="center"/>
    </xf>
    <xf numFmtId="4" fontId="15" fillId="0" borderId="3" xfId="0" applyNumberFormat="1" applyFont="1" applyBorder="1" applyAlignment="1">
      <alignment horizontal="center"/>
    </xf>
    <xf numFmtId="4" fontId="15" fillId="0" borderId="30" xfId="0" applyNumberFormat="1" applyFont="1" applyBorder="1" applyAlignment="1">
      <alignment horizontal="center"/>
    </xf>
    <xf numFmtId="4" fontId="15" fillId="0" borderId="12" xfId="0" applyNumberFormat="1" applyFont="1" applyBorder="1" applyAlignment="1">
      <alignment horizontal="center"/>
    </xf>
    <xf numFmtId="4" fontId="15" fillId="0" borderId="28" xfId="0" applyNumberFormat="1" applyFont="1" applyBorder="1" applyAlignment="1">
      <alignment horizontal="center"/>
    </xf>
    <xf numFmtId="0" fontId="21" fillId="0" borderId="6" xfId="0" applyFont="1" applyBorder="1"/>
    <xf numFmtId="4" fontId="23" fillId="0" borderId="6" xfId="0" applyNumberFormat="1" applyFont="1" applyBorder="1"/>
    <xf numFmtId="4" fontId="23" fillId="0" borderId="53" xfId="0" applyNumberFormat="1" applyFont="1" applyBorder="1"/>
    <xf numFmtId="4" fontId="23" fillId="0" borderId="13" xfId="0" applyNumberFormat="1" applyFont="1" applyBorder="1"/>
    <xf numFmtId="0" fontId="21" fillId="0" borderId="14" xfId="0" applyFont="1" applyBorder="1"/>
    <xf numFmtId="4" fontId="23" fillId="0" borderId="14" xfId="0" applyNumberFormat="1" applyFont="1" applyBorder="1"/>
    <xf numFmtId="0" fontId="21" fillId="0" borderId="1" xfId="0" applyFont="1" applyFill="1" applyBorder="1"/>
    <xf numFmtId="4" fontId="23" fillId="0" borderId="2" xfId="0" applyNumberFormat="1" applyFont="1" applyBorder="1"/>
    <xf numFmtId="4" fontId="13" fillId="0" borderId="20" xfId="0" applyNumberFormat="1" applyFont="1" applyBorder="1"/>
    <xf numFmtId="4" fontId="23" fillId="0" borderId="0" xfId="0" applyNumberFormat="1" applyFont="1" applyFill="1" applyBorder="1"/>
    <xf numFmtId="4" fontId="55" fillId="0" borderId="0" xfId="0" applyNumberFormat="1" applyFont="1"/>
    <xf numFmtId="0" fontId="22" fillId="0" borderId="13" xfId="0" applyFont="1" applyBorder="1"/>
    <xf numFmtId="4" fontId="15" fillId="0" borderId="13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4" fontId="16" fillId="0" borderId="13" xfId="0" applyNumberFormat="1" applyFont="1" applyBorder="1" applyAlignment="1">
      <alignment horizontal="center"/>
    </xf>
    <xf numFmtId="0" fontId="54" fillId="0" borderId="0" xfId="0" applyFont="1" applyBorder="1" applyAlignment="1">
      <alignment horizontal="center"/>
    </xf>
    <xf numFmtId="0" fontId="54" fillId="0" borderId="0" xfId="0" applyFont="1" applyBorder="1"/>
    <xf numFmtId="4" fontId="26" fillId="0" borderId="0" xfId="0" applyNumberFormat="1" applyFont="1" applyBorder="1"/>
    <xf numFmtId="0" fontId="26" fillId="0" borderId="0" xfId="0" applyFont="1" applyBorder="1"/>
    <xf numFmtId="4" fontId="23" fillId="0" borderId="56" xfId="0" applyNumberFormat="1" applyFont="1" applyBorder="1"/>
    <xf numFmtId="4" fontId="15" fillId="0" borderId="11" xfId="0" applyNumberFormat="1" applyFont="1" applyBorder="1" applyAlignment="1">
      <alignment horizontal="center"/>
    </xf>
    <xf numFmtId="0" fontId="21" fillId="0" borderId="0" xfId="0" applyFont="1" applyFill="1" applyBorder="1"/>
    <xf numFmtId="4" fontId="0" fillId="0" borderId="0" xfId="0" applyNumberFormat="1" applyFill="1"/>
    <xf numFmtId="4" fontId="22" fillId="0" borderId="12" xfId="0" applyNumberFormat="1" applyFont="1" applyBorder="1"/>
    <xf numFmtId="4" fontId="23" fillId="0" borderId="12" xfId="0" applyNumberFormat="1" applyFont="1" applyBorder="1"/>
    <xf numFmtId="4" fontId="15" fillId="0" borderId="1" xfId="0" applyNumberFormat="1" applyFont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1" fillId="0" borderId="42" xfId="1" applyNumberFormat="1" applyFont="1" applyBorder="1"/>
    <xf numFmtId="4" fontId="11" fillId="0" borderId="51" xfId="0" applyNumberFormat="1" applyFont="1" applyFill="1" applyBorder="1" applyAlignment="1">
      <alignment horizontal="right" vertical="justify"/>
    </xf>
    <xf numFmtId="4" fontId="1" fillId="0" borderId="34" xfId="0" applyNumberFormat="1" applyFont="1" applyFill="1" applyBorder="1" applyAlignment="1">
      <alignment horizontal="right" vertical="justify"/>
    </xf>
    <xf numFmtId="4" fontId="1" fillId="0" borderId="29" xfId="0" applyNumberFormat="1" applyFont="1" applyFill="1" applyBorder="1" applyAlignment="1">
      <alignment horizontal="right" vertical="justify"/>
    </xf>
    <xf numFmtId="4" fontId="11" fillId="0" borderId="54" xfId="0" applyNumberFormat="1" applyFont="1" applyFill="1" applyBorder="1" applyAlignment="1">
      <alignment horizontal="right" vertical="justify"/>
    </xf>
    <xf numFmtId="4" fontId="1" fillId="0" borderId="31" xfId="0" applyNumberFormat="1" applyFont="1" applyFill="1" applyBorder="1" applyAlignment="1">
      <alignment horizontal="right" vertical="justify"/>
    </xf>
    <xf numFmtId="4" fontId="1" fillId="0" borderId="32" xfId="0" applyNumberFormat="1" applyFont="1" applyFill="1" applyBorder="1" applyAlignment="1">
      <alignment horizontal="right" vertical="justify"/>
    </xf>
    <xf numFmtId="0" fontId="13" fillId="0" borderId="1" xfId="1" applyFont="1" applyBorder="1" applyAlignment="1">
      <alignment horizontal="center"/>
    </xf>
    <xf numFmtId="4" fontId="19" fillId="0" borderId="0" xfId="0" applyNumberFormat="1" applyFont="1"/>
    <xf numFmtId="0" fontId="16" fillId="0" borderId="2" xfId="0" applyFont="1" applyBorder="1" applyAlignment="1">
      <alignment horizontal="center" vertical="justify" wrapText="1"/>
    </xf>
    <xf numFmtId="4" fontId="11" fillId="0" borderId="6" xfId="0" applyNumberFormat="1" applyFont="1" applyBorder="1"/>
    <xf numFmtId="4" fontId="11" fillId="0" borderId="13" xfId="0" applyNumberFormat="1" applyFont="1" applyBorder="1"/>
    <xf numFmtId="4" fontId="16" fillId="6" borderId="28" xfId="0" applyNumberFormat="1" applyFont="1" applyFill="1" applyBorder="1" applyAlignment="1">
      <alignment horizontal="center"/>
    </xf>
    <xf numFmtId="4" fontId="23" fillId="6" borderId="56" xfId="0" applyNumberFormat="1" applyFont="1" applyFill="1" applyBorder="1"/>
    <xf numFmtId="4" fontId="23" fillId="6" borderId="2" xfId="0" applyNumberFormat="1" applyFont="1" applyFill="1" applyBorder="1"/>
    <xf numFmtId="0" fontId="7" fillId="5" borderId="0" xfId="0" applyFont="1" applyFill="1" applyBorder="1"/>
    <xf numFmtId="4" fontId="7" fillId="5" borderId="0" xfId="0" applyNumberFormat="1" applyFont="1" applyFill="1" applyBorder="1"/>
    <xf numFmtId="0" fontId="15" fillId="4" borderId="0" xfId="0" applyFont="1" applyFill="1" applyAlignment="1">
      <alignment vertical="center"/>
    </xf>
    <xf numFmtId="0" fontId="2" fillId="4" borderId="0" xfId="0" applyFont="1" applyFill="1"/>
    <xf numFmtId="4" fontId="3" fillId="0" borderId="57" xfId="0" applyNumberFormat="1" applyFont="1" applyFill="1" applyBorder="1"/>
    <xf numFmtId="0" fontId="3" fillId="0" borderId="58" xfId="0" applyFont="1" applyFill="1" applyBorder="1"/>
    <xf numFmtId="4" fontId="3" fillId="3" borderId="14" xfId="0" applyNumberFormat="1" applyFont="1" applyFill="1" applyBorder="1"/>
    <xf numFmtId="4" fontId="1" fillId="0" borderId="0" xfId="0" applyNumberFormat="1" applyFont="1"/>
    <xf numFmtId="4" fontId="11" fillId="0" borderId="0" xfId="0" applyNumberFormat="1" applyFont="1"/>
    <xf numFmtId="4" fontId="0" fillId="0" borderId="0" xfId="0" applyNumberFormat="1" applyBorder="1"/>
    <xf numFmtId="4" fontId="0" fillId="0" borderId="0" xfId="0" applyNumberFormat="1" applyFill="1" applyBorder="1"/>
    <xf numFmtId="4" fontId="16" fillId="0" borderId="0" xfId="0" applyNumberFormat="1" applyFont="1" applyFill="1"/>
    <xf numFmtId="4" fontId="16" fillId="0" borderId="0" xfId="0" applyNumberFormat="1" applyFont="1" applyFill="1" applyBorder="1"/>
    <xf numFmtId="4" fontId="15" fillId="0" borderId="0" xfId="0" applyNumberFormat="1" applyFont="1" applyFill="1"/>
    <xf numFmtId="0" fontId="22" fillId="0" borderId="1" xfId="0" applyFont="1" applyBorder="1" applyAlignment="1">
      <alignment vertical="justify"/>
    </xf>
    <xf numFmtId="0" fontId="11" fillId="0" borderId="15" xfId="1" applyFont="1" applyFill="1" applyBorder="1"/>
    <xf numFmtId="0" fontId="11" fillId="0" borderId="16" xfId="0" applyFont="1" applyFill="1" applyBorder="1"/>
    <xf numFmtId="4" fontId="1" fillId="0" borderId="38" xfId="0" applyNumberFormat="1" applyFont="1" applyBorder="1" applyAlignment="1">
      <alignment horizontal="right" vertical="justify"/>
    </xf>
    <xf numFmtId="4" fontId="23" fillId="0" borderId="33" xfId="0" applyNumberFormat="1" applyFont="1" applyBorder="1"/>
    <xf numFmtId="4" fontId="23" fillId="0" borderId="59" xfId="0" applyNumberFormat="1" applyFont="1" applyBorder="1"/>
    <xf numFmtId="4" fontId="1" fillId="0" borderId="3" xfId="1" applyNumberFormat="1" applyFont="1" applyBorder="1"/>
    <xf numFmtId="4" fontId="1" fillId="0" borderId="20" xfId="1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tabSelected="1" workbookViewId="0">
      <selection activeCell="A2" sqref="A2:B2"/>
    </sheetView>
  </sheetViews>
  <sheetFormatPr defaultRowHeight="16.5"/>
  <cols>
    <col min="1" max="1" width="7" style="3" customWidth="1"/>
    <col min="2" max="2" width="30" style="3" customWidth="1"/>
    <col min="3" max="3" width="12.7109375" style="3" customWidth="1"/>
    <col min="4" max="4" width="11.5703125" style="3" customWidth="1"/>
    <col min="5" max="5" width="9.85546875" style="3" bestFit="1" customWidth="1"/>
    <col min="6" max="6" width="13.140625" style="3" bestFit="1" customWidth="1"/>
    <col min="7" max="7" width="11.42578125" style="3" bestFit="1" customWidth="1"/>
    <col min="8" max="8" width="9.85546875" style="3" customWidth="1"/>
    <col min="9" max="9" width="11.28515625" style="3" bestFit="1" customWidth="1"/>
    <col min="10" max="14" width="9.85546875" style="3" customWidth="1"/>
    <col min="15" max="15" width="12.28515625" style="3" customWidth="1"/>
    <col min="16" max="16" width="13.140625" style="3" bestFit="1" customWidth="1"/>
    <col min="17" max="16384" width="9.140625" style="3"/>
  </cols>
  <sheetData>
    <row r="1" spans="1:1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 s="8" customFormat="1">
      <c r="A2" s="495" t="s">
        <v>199</v>
      </c>
      <c r="B2" s="496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6">
      <c r="A3" s="4" t="s">
        <v>46</v>
      </c>
      <c r="B3" s="4"/>
      <c r="E3" s="4" t="s">
        <v>52</v>
      </c>
      <c r="H3" s="4"/>
      <c r="I3" s="4"/>
      <c r="J3" s="4"/>
      <c r="K3" s="4" t="s">
        <v>47</v>
      </c>
      <c r="L3" s="4"/>
      <c r="M3" s="4"/>
      <c r="N3" s="4"/>
    </row>
    <row r="4" spans="1:16">
      <c r="A4" s="4" t="s">
        <v>1</v>
      </c>
      <c r="B4" s="4"/>
      <c r="E4" s="4" t="s">
        <v>53</v>
      </c>
      <c r="H4" s="4"/>
      <c r="I4" s="4"/>
      <c r="J4" s="4"/>
      <c r="K4" s="4" t="s">
        <v>2</v>
      </c>
      <c r="L4" s="4"/>
      <c r="M4" s="4"/>
      <c r="N4" s="4"/>
    </row>
    <row r="5" spans="1:16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>
      <c r="A6" s="5"/>
      <c r="B6" s="5"/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>
      <c r="A7" s="5"/>
      <c r="C7" s="7"/>
      <c r="D7" s="7" t="s">
        <v>82</v>
      </c>
      <c r="O7" s="7"/>
    </row>
    <row r="8" spans="1:16">
      <c r="A8" s="9"/>
      <c r="B8" s="9"/>
      <c r="C8" s="9" t="s">
        <v>191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/>
      <c r="P8" s="10"/>
    </row>
    <row r="9" spans="1:16">
      <c r="A9" s="9"/>
      <c r="B9" s="9"/>
      <c r="C9" s="9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/>
      <c r="P9" s="10"/>
    </row>
    <row r="10" spans="1:16" ht="17.25" thickBot="1">
      <c r="A10" s="11" t="s">
        <v>3</v>
      </c>
      <c r="B10" s="12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14" t="s">
        <v>73</v>
      </c>
      <c r="P10" s="8"/>
    </row>
    <row r="11" spans="1:16" ht="17.25" thickBot="1">
      <c r="A11" s="14" t="s">
        <v>4</v>
      </c>
      <c r="B11" s="14" t="s">
        <v>5</v>
      </c>
      <c r="C11" s="14" t="s">
        <v>60</v>
      </c>
      <c r="D11" s="81" t="s">
        <v>61</v>
      </c>
      <c r="E11" s="81" t="s">
        <v>62</v>
      </c>
      <c r="F11" s="81" t="s">
        <v>54</v>
      </c>
      <c r="G11" s="81" t="s">
        <v>55</v>
      </c>
      <c r="H11" s="81" t="s">
        <v>68</v>
      </c>
      <c r="I11" s="81" t="s">
        <v>81</v>
      </c>
      <c r="J11" s="81" t="s">
        <v>83</v>
      </c>
      <c r="K11" s="81" t="s">
        <v>84</v>
      </c>
      <c r="L11" s="81" t="s">
        <v>85</v>
      </c>
      <c r="M11" s="81" t="s">
        <v>86</v>
      </c>
      <c r="N11" s="81" t="s">
        <v>87</v>
      </c>
      <c r="O11" s="52" t="s">
        <v>51</v>
      </c>
      <c r="P11" s="57"/>
    </row>
    <row r="12" spans="1:16">
      <c r="A12" s="15">
        <v>1</v>
      </c>
      <c r="B12" s="16" t="s">
        <v>6</v>
      </c>
      <c r="C12" s="73">
        <v>62303.97</v>
      </c>
      <c r="D12" s="73">
        <v>70974.52</v>
      </c>
      <c r="E12" s="73">
        <v>65925.039999999994</v>
      </c>
      <c r="F12" s="73">
        <v>63105.83</v>
      </c>
      <c r="G12" s="73">
        <v>64558.02</v>
      </c>
      <c r="H12" s="73">
        <v>62976.94</v>
      </c>
      <c r="I12" s="73">
        <v>59685</v>
      </c>
      <c r="J12" s="73">
        <v>65327</v>
      </c>
      <c r="K12" s="73">
        <v>65326</v>
      </c>
      <c r="L12" s="73">
        <v>40897</v>
      </c>
      <c r="M12" s="73">
        <v>5311</v>
      </c>
      <c r="N12" s="73">
        <v>5309</v>
      </c>
      <c r="O12" s="73">
        <f>SUM(C12:N12)</f>
        <v>631699.32000000007</v>
      </c>
      <c r="P12" s="34"/>
    </row>
    <row r="13" spans="1:16">
      <c r="A13" s="17">
        <v>2</v>
      </c>
      <c r="B13" s="18" t="s">
        <v>7</v>
      </c>
      <c r="C13" s="71">
        <v>38769.25</v>
      </c>
      <c r="D13" s="71">
        <v>40941.339999999997</v>
      </c>
      <c r="E13" s="71">
        <v>33792.959999999999</v>
      </c>
      <c r="F13" s="71">
        <v>39206.35</v>
      </c>
      <c r="G13" s="71">
        <v>36289.69</v>
      </c>
      <c r="H13" s="71">
        <v>33317.94</v>
      </c>
      <c r="I13" s="73">
        <v>35592.439999999995</v>
      </c>
      <c r="J13" s="73">
        <v>35950</v>
      </c>
      <c r="K13" s="73">
        <v>35950</v>
      </c>
      <c r="L13" s="73">
        <v>22506</v>
      </c>
      <c r="M13" s="73">
        <v>2923</v>
      </c>
      <c r="N13" s="73">
        <v>2921</v>
      </c>
      <c r="O13" s="73">
        <f t="shared" ref="O13:O21" si="0">SUM(C13:N13)</f>
        <v>358159.97</v>
      </c>
      <c r="P13" s="34"/>
    </row>
    <row r="14" spans="1:16">
      <c r="A14" s="17">
        <v>3</v>
      </c>
      <c r="B14" s="18" t="s">
        <v>8</v>
      </c>
      <c r="C14" s="71">
        <v>43184.54</v>
      </c>
      <c r="D14" s="71">
        <v>49134.96</v>
      </c>
      <c r="E14" s="71">
        <v>45809.14</v>
      </c>
      <c r="F14" s="71">
        <v>44388.24</v>
      </c>
      <c r="G14" s="71">
        <v>43465.78</v>
      </c>
      <c r="H14" s="71">
        <v>42245.03</v>
      </c>
      <c r="I14" s="73">
        <v>44087</v>
      </c>
      <c r="J14" s="73">
        <v>53347</v>
      </c>
      <c r="K14" s="73">
        <v>53346</v>
      </c>
      <c r="L14" s="73">
        <v>33397</v>
      </c>
      <c r="M14" s="73">
        <v>4337</v>
      </c>
      <c r="N14" s="73">
        <v>4335</v>
      </c>
      <c r="O14" s="73">
        <f t="shared" si="0"/>
        <v>461076.69</v>
      </c>
      <c r="P14" s="34"/>
    </row>
    <row r="15" spans="1:16">
      <c r="A15" s="17">
        <v>4</v>
      </c>
      <c r="B15" s="18" t="s">
        <v>74</v>
      </c>
      <c r="C15" s="71">
        <v>59036.42</v>
      </c>
      <c r="D15" s="71">
        <v>67289.509999999995</v>
      </c>
      <c r="E15" s="71">
        <v>62437.11</v>
      </c>
      <c r="F15" s="71">
        <v>70022.89</v>
      </c>
      <c r="G15" s="71">
        <v>64642.73</v>
      </c>
      <c r="H15" s="71">
        <v>59563.9</v>
      </c>
      <c r="I15" s="73">
        <v>63453.189999999995</v>
      </c>
      <c r="J15" s="73">
        <v>63378</v>
      </c>
      <c r="K15" s="73">
        <v>63377</v>
      </c>
      <c r="L15" s="73">
        <v>39677</v>
      </c>
      <c r="M15" s="73">
        <v>5153</v>
      </c>
      <c r="N15" s="73">
        <v>5150</v>
      </c>
      <c r="O15" s="73">
        <f t="shared" si="0"/>
        <v>623180.75</v>
      </c>
      <c r="P15" s="34"/>
    </row>
    <row r="16" spans="1:16">
      <c r="A16" s="17">
        <v>5</v>
      </c>
      <c r="B16" s="18" t="s">
        <v>10</v>
      </c>
      <c r="C16" s="71">
        <v>68052.679999999993</v>
      </c>
      <c r="D16" s="71">
        <v>67209.600000000006</v>
      </c>
      <c r="E16" s="71">
        <v>66645.210000000006</v>
      </c>
      <c r="F16" s="71">
        <v>63675.03</v>
      </c>
      <c r="G16" s="71">
        <v>65152.47</v>
      </c>
      <c r="H16" s="71">
        <v>65398.94</v>
      </c>
      <c r="I16" s="73">
        <v>63416.069999999992</v>
      </c>
      <c r="J16" s="73">
        <v>66945</v>
      </c>
      <c r="K16" s="73">
        <v>66945</v>
      </c>
      <c r="L16" s="73">
        <v>41910</v>
      </c>
      <c r="M16" s="73">
        <v>5443</v>
      </c>
      <c r="N16" s="73">
        <v>5440</v>
      </c>
      <c r="O16" s="73">
        <f t="shared" si="0"/>
        <v>646233</v>
      </c>
      <c r="P16" s="34"/>
    </row>
    <row r="17" spans="1:16" s="8" customFormat="1">
      <c r="A17" s="17">
        <v>6</v>
      </c>
      <c r="B17" s="18" t="s">
        <v>192</v>
      </c>
      <c r="C17" s="71">
        <v>59889.71</v>
      </c>
      <c r="D17" s="71">
        <v>68142.460000000006</v>
      </c>
      <c r="E17" s="71">
        <v>63298.27</v>
      </c>
      <c r="F17" s="71">
        <v>60902.12</v>
      </c>
      <c r="G17" s="71">
        <v>62207.54</v>
      </c>
      <c r="H17" s="71">
        <v>62518.14</v>
      </c>
      <c r="I17" s="73">
        <v>60631.12</v>
      </c>
      <c r="J17" s="73">
        <v>52288</v>
      </c>
      <c r="K17" s="73">
        <v>52288</v>
      </c>
      <c r="L17" s="73">
        <v>32735</v>
      </c>
      <c r="M17" s="73">
        <v>4251</v>
      </c>
      <c r="N17" s="73">
        <v>4249</v>
      </c>
      <c r="O17" s="73">
        <f t="shared" si="0"/>
        <v>583400.36</v>
      </c>
      <c r="P17" s="34"/>
    </row>
    <row r="18" spans="1:16">
      <c r="A18" s="17">
        <v>7</v>
      </c>
      <c r="B18" s="18" t="s">
        <v>56</v>
      </c>
      <c r="C18" s="71">
        <v>47824.43</v>
      </c>
      <c r="D18" s="71">
        <v>40363.5</v>
      </c>
      <c r="E18" s="71">
        <v>44791.48</v>
      </c>
      <c r="F18" s="71">
        <v>44566.99</v>
      </c>
      <c r="G18" s="71">
        <v>46478.13</v>
      </c>
      <c r="H18" s="71">
        <v>46918.080000000002</v>
      </c>
      <c r="I18" s="73">
        <v>45380.740000000005</v>
      </c>
      <c r="J18" s="73">
        <v>45610</v>
      </c>
      <c r="K18" s="73">
        <v>45609</v>
      </c>
      <c r="L18" s="73">
        <v>28553</v>
      </c>
      <c r="M18" s="73">
        <v>3708</v>
      </c>
      <c r="N18" s="73">
        <v>3707</v>
      </c>
      <c r="O18" s="73">
        <f t="shared" si="0"/>
        <v>443510.35</v>
      </c>
      <c r="P18" s="34"/>
    </row>
    <row r="19" spans="1:16">
      <c r="A19" s="17">
        <v>8</v>
      </c>
      <c r="B19" s="18" t="s">
        <v>12</v>
      </c>
      <c r="C19" s="71">
        <v>43150.05</v>
      </c>
      <c r="D19" s="71">
        <v>51036.82</v>
      </c>
      <c r="E19" s="71">
        <v>51106.71</v>
      </c>
      <c r="F19" s="71">
        <v>50462.52</v>
      </c>
      <c r="G19" s="71">
        <v>50550.42</v>
      </c>
      <c r="H19" s="71">
        <v>50556.86</v>
      </c>
      <c r="I19" s="73">
        <v>51424.14</v>
      </c>
      <c r="J19" s="73">
        <v>56023</v>
      </c>
      <c r="K19" s="73">
        <v>56023</v>
      </c>
      <c r="L19" s="73">
        <v>35073</v>
      </c>
      <c r="M19" s="73">
        <v>4555</v>
      </c>
      <c r="N19" s="73">
        <v>4552</v>
      </c>
      <c r="O19" s="73">
        <f t="shared" si="0"/>
        <v>504513.51999999996</v>
      </c>
      <c r="P19" s="34"/>
    </row>
    <row r="20" spans="1:16">
      <c r="A20" s="17">
        <v>9</v>
      </c>
      <c r="B20" s="18" t="s">
        <v>13</v>
      </c>
      <c r="C20" s="71">
        <v>9427.15</v>
      </c>
      <c r="D20" s="71">
        <v>19045.36</v>
      </c>
      <c r="E20" s="71">
        <v>28888.54</v>
      </c>
      <c r="F20" s="71">
        <v>20376.77</v>
      </c>
      <c r="G20" s="71">
        <v>20755.919999999998</v>
      </c>
      <c r="H20" s="71">
        <v>23318.14</v>
      </c>
      <c r="I20" s="73">
        <v>27744</v>
      </c>
      <c r="J20" s="73">
        <v>21082</v>
      </c>
      <c r="K20" s="73">
        <v>21082</v>
      </c>
      <c r="L20" s="73">
        <v>13198</v>
      </c>
      <c r="M20" s="73">
        <v>1714</v>
      </c>
      <c r="N20" s="73">
        <v>1714</v>
      </c>
      <c r="O20" s="73">
        <f t="shared" si="0"/>
        <v>208345.88</v>
      </c>
      <c r="P20" s="34"/>
    </row>
    <row r="21" spans="1:16" ht="17.25" thickBot="1">
      <c r="A21" s="19">
        <v>10</v>
      </c>
      <c r="B21" s="20" t="s">
        <v>14</v>
      </c>
      <c r="C21" s="72">
        <v>9758.49</v>
      </c>
      <c r="D21" s="72">
        <v>17597.009999999998</v>
      </c>
      <c r="E21" s="72">
        <v>18769.990000000002</v>
      </c>
      <c r="F21" s="72">
        <v>17954.37</v>
      </c>
      <c r="G21" s="72">
        <v>18763.060000000001</v>
      </c>
      <c r="H21" s="72">
        <v>20568.509999999998</v>
      </c>
      <c r="I21" s="132">
        <v>25210</v>
      </c>
      <c r="J21" s="132">
        <v>28550</v>
      </c>
      <c r="K21" s="132">
        <v>28554</v>
      </c>
      <c r="L21" s="132">
        <v>17873</v>
      </c>
      <c r="M21" s="132">
        <v>2320</v>
      </c>
      <c r="N21" s="132">
        <v>2314</v>
      </c>
      <c r="O21" s="73">
        <f t="shared" si="0"/>
        <v>208232.43</v>
      </c>
      <c r="P21" s="34"/>
    </row>
    <row r="22" spans="1:16" ht="17.25" thickBot="1">
      <c r="A22" s="92"/>
      <c r="B22" s="65" t="s">
        <v>15</v>
      </c>
      <c r="C22" s="49">
        <f>SUM(C12:C21)</f>
        <v>441396.69</v>
      </c>
      <c r="D22" s="49">
        <f t="shared" ref="D22:O22" si="1">SUM(D12:D21)</f>
        <v>491735.08000000007</v>
      </c>
      <c r="E22" s="49">
        <f t="shared" si="1"/>
        <v>481464.45</v>
      </c>
      <c r="F22" s="49">
        <f t="shared" si="1"/>
        <v>474661.11</v>
      </c>
      <c r="G22" s="49">
        <f t="shared" si="1"/>
        <v>472863.75999999995</v>
      </c>
      <c r="H22" s="49">
        <f t="shared" si="1"/>
        <v>467382.48000000004</v>
      </c>
      <c r="I22" s="49">
        <f t="shared" si="1"/>
        <v>476623.7</v>
      </c>
      <c r="J22" s="49">
        <f t="shared" si="1"/>
        <v>488500</v>
      </c>
      <c r="K22" s="49">
        <f t="shared" si="1"/>
        <v>488500</v>
      </c>
      <c r="L22" s="49">
        <f t="shared" si="1"/>
        <v>305819</v>
      </c>
      <c r="M22" s="49">
        <f t="shared" si="1"/>
        <v>39715</v>
      </c>
      <c r="N22" s="49">
        <f t="shared" si="1"/>
        <v>39691</v>
      </c>
      <c r="O22" s="49">
        <f t="shared" si="1"/>
        <v>4668352.2699999996</v>
      </c>
      <c r="P22" s="28"/>
    </row>
    <row r="23" spans="1:16">
      <c r="A23" s="23"/>
      <c r="B23" s="24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5"/>
      <c r="O23" s="28"/>
      <c r="P23" s="28"/>
    </row>
    <row r="24" spans="1:16" ht="17.25" thickBot="1">
      <c r="A24" s="110" t="s">
        <v>91</v>
      </c>
      <c r="B24" s="111"/>
      <c r="C24" s="111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8"/>
      <c r="P24" s="25"/>
    </row>
    <row r="25" spans="1:16" ht="17.25" thickBot="1">
      <c r="A25" s="14" t="s">
        <v>4</v>
      </c>
      <c r="B25" s="14" t="s">
        <v>5</v>
      </c>
      <c r="C25" s="14" t="s">
        <v>60</v>
      </c>
      <c r="D25" s="81" t="s">
        <v>61</v>
      </c>
      <c r="E25" s="81" t="s">
        <v>62</v>
      </c>
      <c r="F25" s="81" t="s">
        <v>54</v>
      </c>
      <c r="G25" s="81" t="s">
        <v>55</v>
      </c>
      <c r="H25" s="81" t="s">
        <v>68</v>
      </c>
      <c r="I25" s="81" t="s">
        <v>81</v>
      </c>
      <c r="J25" s="81" t="s">
        <v>83</v>
      </c>
      <c r="K25" s="81" t="s">
        <v>84</v>
      </c>
      <c r="L25" s="81" t="s">
        <v>85</v>
      </c>
      <c r="M25" s="81" t="s">
        <v>86</v>
      </c>
      <c r="N25" s="81" t="s">
        <v>87</v>
      </c>
      <c r="O25" s="52" t="s">
        <v>51</v>
      </c>
      <c r="P25" s="25"/>
    </row>
    <row r="26" spans="1:16">
      <c r="A26" s="31">
        <v>4</v>
      </c>
      <c r="B26" s="31" t="s">
        <v>9</v>
      </c>
      <c r="C26" s="108"/>
      <c r="D26" s="109"/>
      <c r="E26" s="109"/>
      <c r="F26" s="73">
        <v>1541.51</v>
      </c>
      <c r="G26" s="72">
        <v>2977.75</v>
      </c>
      <c r="H26" s="109"/>
      <c r="I26" s="109"/>
      <c r="J26" s="109"/>
      <c r="K26" s="109"/>
      <c r="L26" s="109"/>
      <c r="M26" s="109"/>
      <c r="N26" s="109"/>
      <c r="O26" s="73">
        <f t="shared" ref="O26:O27" si="2">SUM(C26:N26)</f>
        <v>4519.26</v>
      </c>
      <c r="P26" s="25"/>
    </row>
    <row r="27" spans="1:16" ht="17.25" thickBot="1">
      <c r="A27" s="33">
        <v>6</v>
      </c>
      <c r="B27" s="33" t="s">
        <v>11</v>
      </c>
      <c r="C27" s="72"/>
      <c r="D27" s="72">
        <v>1583.68</v>
      </c>
      <c r="E27" s="72">
        <v>10276.23</v>
      </c>
      <c r="F27" s="72">
        <v>7927.13</v>
      </c>
      <c r="G27" s="72">
        <v>6597.43</v>
      </c>
      <c r="H27" s="72"/>
      <c r="I27" s="72"/>
      <c r="J27" s="132"/>
      <c r="K27" s="132"/>
      <c r="L27" s="132"/>
      <c r="M27" s="132"/>
      <c r="N27" s="132"/>
      <c r="O27" s="73">
        <f t="shared" si="2"/>
        <v>26384.47</v>
      </c>
      <c r="P27" s="25"/>
    </row>
    <row r="28" spans="1:16" ht="17.25" thickBot="1">
      <c r="A28" s="92"/>
      <c r="B28" s="65" t="s">
        <v>15</v>
      </c>
      <c r="C28" s="49">
        <f>SUM(C26:C27)</f>
        <v>0</v>
      </c>
      <c r="D28" s="49">
        <f t="shared" ref="D28:O28" si="3">SUM(D26:D27)</f>
        <v>1583.68</v>
      </c>
      <c r="E28" s="49">
        <f t="shared" si="3"/>
        <v>10276.23</v>
      </c>
      <c r="F28" s="49">
        <f t="shared" si="3"/>
        <v>9468.64</v>
      </c>
      <c r="G28" s="49">
        <f t="shared" si="3"/>
        <v>9575.18</v>
      </c>
      <c r="H28" s="49">
        <f t="shared" si="3"/>
        <v>0</v>
      </c>
      <c r="I28" s="49">
        <f t="shared" si="3"/>
        <v>0</v>
      </c>
      <c r="J28" s="49">
        <f t="shared" si="3"/>
        <v>0</v>
      </c>
      <c r="K28" s="49">
        <f t="shared" si="3"/>
        <v>0</v>
      </c>
      <c r="L28" s="49">
        <f t="shared" si="3"/>
        <v>0</v>
      </c>
      <c r="M28" s="49">
        <f t="shared" si="3"/>
        <v>0</v>
      </c>
      <c r="N28" s="49">
        <f t="shared" si="3"/>
        <v>0</v>
      </c>
      <c r="O28" s="49">
        <f t="shared" si="3"/>
        <v>30903.730000000003</v>
      </c>
      <c r="P28" s="25"/>
    </row>
    <row r="29" spans="1:16">
      <c r="A29" s="23"/>
      <c r="B29" s="24"/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</row>
    <row r="30" spans="1:16" ht="17.25" thickBot="1">
      <c r="A30" s="26" t="s">
        <v>16</v>
      </c>
      <c r="B30" s="26"/>
      <c r="C30" s="26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8"/>
      <c r="P30" s="36"/>
    </row>
    <row r="31" spans="1:16" ht="17.25" thickBot="1">
      <c r="A31" s="29" t="s">
        <v>4</v>
      </c>
      <c r="B31" s="30" t="s">
        <v>5</v>
      </c>
      <c r="C31" s="14" t="s">
        <v>60</v>
      </c>
      <c r="D31" s="81" t="s">
        <v>61</v>
      </c>
      <c r="E31" s="81" t="s">
        <v>62</v>
      </c>
      <c r="F31" s="81" t="s">
        <v>54</v>
      </c>
      <c r="G31" s="81" t="s">
        <v>55</v>
      </c>
      <c r="H31" s="81" t="s">
        <v>68</v>
      </c>
      <c r="I31" s="81" t="s">
        <v>81</v>
      </c>
      <c r="J31" s="81" t="s">
        <v>83</v>
      </c>
      <c r="K31" s="81" t="s">
        <v>84</v>
      </c>
      <c r="L31" s="81" t="s">
        <v>85</v>
      </c>
      <c r="M31" s="81" t="s">
        <v>86</v>
      </c>
      <c r="N31" s="81" t="s">
        <v>87</v>
      </c>
      <c r="O31" s="52" t="s">
        <v>51</v>
      </c>
      <c r="P31" s="57"/>
    </row>
    <row r="32" spans="1:16">
      <c r="A32" s="31">
        <v>1</v>
      </c>
      <c r="B32" s="18" t="s">
        <v>17</v>
      </c>
      <c r="C32" s="73">
        <v>600</v>
      </c>
      <c r="D32" s="73">
        <v>1000</v>
      </c>
      <c r="E32" s="73">
        <v>1960</v>
      </c>
      <c r="F32" s="58">
        <v>1480</v>
      </c>
      <c r="G32" s="73">
        <v>1200</v>
      </c>
      <c r="H32" s="73">
        <v>1720</v>
      </c>
      <c r="I32" s="133">
        <v>1669</v>
      </c>
      <c r="J32" s="133">
        <v>1559</v>
      </c>
      <c r="K32" s="133">
        <v>1559</v>
      </c>
      <c r="L32" s="133">
        <v>976</v>
      </c>
      <c r="M32" s="133">
        <v>127</v>
      </c>
      <c r="N32" s="133">
        <v>127</v>
      </c>
      <c r="O32" s="73">
        <f t="shared" ref="O32:O33" si="4">SUM(C32:N32)</f>
        <v>13977</v>
      </c>
      <c r="P32" s="34"/>
    </row>
    <row r="33" spans="1:16" ht="17.25" thickBot="1">
      <c r="A33" s="33">
        <v>2</v>
      </c>
      <c r="B33" s="18" t="s">
        <v>18</v>
      </c>
      <c r="C33" s="72">
        <v>0</v>
      </c>
      <c r="D33" s="72">
        <v>800</v>
      </c>
      <c r="E33" s="72">
        <v>560</v>
      </c>
      <c r="F33" s="84">
        <v>480</v>
      </c>
      <c r="G33" s="72">
        <v>560</v>
      </c>
      <c r="H33" s="72">
        <v>640</v>
      </c>
      <c r="I33" s="34">
        <v>1231</v>
      </c>
      <c r="J33" s="34">
        <v>471</v>
      </c>
      <c r="K33" s="34">
        <v>471</v>
      </c>
      <c r="L33" s="34">
        <v>295</v>
      </c>
      <c r="M33" s="34">
        <v>38</v>
      </c>
      <c r="N33" s="34">
        <v>37</v>
      </c>
      <c r="O33" s="73">
        <f t="shared" si="4"/>
        <v>5583</v>
      </c>
      <c r="P33" s="34"/>
    </row>
    <row r="34" spans="1:16" ht="17.25" thickBot="1">
      <c r="A34" s="21"/>
      <c r="B34" s="22" t="s">
        <v>19</v>
      </c>
      <c r="C34" s="85">
        <f>SUM(C32:C33)</f>
        <v>600</v>
      </c>
      <c r="D34" s="85">
        <f t="shared" ref="D34:O34" si="5">SUM(D32:D33)</f>
        <v>1800</v>
      </c>
      <c r="E34" s="85">
        <f t="shared" si="5"/>
        <v>2520</v>
      </c>
      <c r="F34" s="85">
        <f t="shared" si="5"/>
        <v>1960</v>
      </c>
      <c r="G34" s="85">
        <f t="shared" si="5"/>
        <v>1760</v>
      </c>
      <c r="H34" s="85">
        <f t="shared" si="5"/>
        <v>2360</v>
      </c>
      <c r="I34" s="85">
        <f t="shared" si="5"/>
        <v>2900</v>
      </c>
      <c r="J34" s="85">
        <f t="shared" si="5"/>
        <v>2030</v>
      </c>
      <c r="K34" s="85">
        <f t="shared" si="5"/>
        <v>2030</v>
      </c>
      <c r="L34" s="85">
        <f t="shared" si="5"/>
        <v>1271</v>
      </c>
      <c r="M34" s="85">
        <f t="shared" si="5"/>
        <v>165</v>
      </c>
      <c r="N34" s="85">
        <f t="shared" si="5"/>
        <v>164</v>
      </c>
      <c r="O34" s="85">
        <f t="shared" si="5"/>
        <v>19560</v>
      </c>
      <c r="P34" s="28"/>
    </row>
    <row r="35" spans="1:16">
      <c r="A35" s="23"/>
      <c r="B35" s="24"/>
      <c r="C35" s="24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5"/>
      <c r="O35" s="28"/>
      <c r="P35" s="25"/>
    </row>
    <row r="36" spans="1:16" ht="17.25" thickBot="1">
      <c r="A36" s="26" t="s">
        <v>20</v>
      </c>
      <c r="B36" s="26"/>
      <c r="C36" s="26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39"/>
    </row>
    <row r="37" spans="1:16" ht="17.25" thickBot="1">
      <c r="A37" s="29" t="s">
        <v>4</v>
      </c>
      <c r="B37" s="30" t="s">
        <v>21</v>
      </c>
      <c r="C37" s="14" t="s">
        <v>60</v>
      </c>
      <c r="D37" s="81" t="s">
        <v>61</v>
      </c>
      <c r="E37" s="81" t="s">
        <v>62</v>
      </c>
      <c r="F37" s="81" t="s">
        <v>54</v>
      </c>
      <c r="G37" s="81" t="s">
        <v>55</v>
      </c>
      <c r="H37" s="81" t="s">
        <v>68</v>
      </c>
      <c r="I37" s="81" t="s">
        <v>81</v>
      </c>
      <c r="J37" s="81" t="s">
        <v>83</v>
      </c>
      <c r="K37" s="81" t="s">
        <v>84</v>
      </c>
      <c r="L37" s="81" t="s">
        <v>85</v>
      </c>
      <c r="M37" s="81" t="s">
        <v>86</v>
      </c>
      <c r="N37" s="81" t="s">
        <v>87</v>
      </c>
      <c r="O37" s="52" t="s">
        <v>51</v>
      </c>
      <c r="P37" s="57"/>
    </row>
    <row r="38" spans="1:16">
      <c r="A38" s="15">
        <v>1</v>
      </c>
      <c r="B38" s="18" t="s">
        <v>22</v>
      </c>
      <c r="C38" s="73">
        <v>6960</v>
      </c>
      <c r="D38" s="73">
        <v>7800</v>
      </c>
      <c r="E38" s="73">
        <v>6600</v>
      </c>
      <c r="F38" s="58">
        <v>7340</v>
      </c>
      <c r="G38" s="73">
        <v>6300</v>
      </c>
      <c r="H38" s="73">
        <v>5740</v>
      </c>
      <c r="I38" s="133">
        <v>7585</v>
      </c>
      <c r="J38" s="133">
        <v>4368</v>
      </c>
      <c r="K38" s="133">
        <v>4368</v>
      </c>
      <c r="L38" s="133">
        <v>2735</v>
      </c>
      <c r="M38" s="133">
        <v>355</v>
      </c>
      <c r="N38" s="133">
        <v>355</v>
      </c>
      <c r="O38" s="73">
        <f t="shared" ref="O38:O45" si="6">SUM(C38:N38)</f>
        <v>60506</v>
      </c>
      <c r="P38" s="34"/>
    </row>
    <row r="39" spans="1:16">
      <c r="A39" s="135">
        <v>2</v>
      </c>
      <c r="B39" s="135" t="s">
        <v>7</v>
      </c>
      <c r="C39" s="71">
        <v>7380</v>
      </c>
      <c r="D39" s="71">
        <v>7200</v>
      </c>
      <c r="E39" s="71">
        <v>6120</v>
      </c>
      <c r="F39" s="71">
        <v>8200</v>
      </c>
      <c r="G39" s="71">
        <v>6780</v>
      </c>
      <c r="H39" s="71">
        <v>7800</v>
      </c>
      <c r="I39" s="71">
        <v>7264</v>
      </c>
      <c r="J39" s="71">
        <v>3671</v>
      </c>
      <c r="K39" s="71">
        <v>3673</v>
      </c>
      <c r="L39" s="71">
        <v>2298</v>
      </c>
      <c r="M39" s="71">
        <v>298</v>
      </c>
      <c r="N39" s="71">
        <v>298</v>
      </c>
      <c r="O39" s="73">
        <f t="shared" si="6"/>
        <v>60982</v>
      </c>
      <c r="P39" s="34"/>
    </row>
    <row r="40" spans="1:16">
      <c r="A40" s="135">
        <v>3</v>
      </c>
      <c r="B40" s="135" t="s">
        <v>23</v>
      </c>
      <c r="C40" s="71">
        <v>6480</v>
      </c>
      <c r="D40" s="71">
        <v>6940</v>
      </c>
      <c r="E40" s="71">
        <v>6440</v>
      </c>
      <c r="F40" s="71">
        <v>6480</v>
      </c>
      <c r="G40" s="71">
        <v>6660</v>
      </c>
      <c r="H40" s="71">
        <v>6480</v>
      </c>
      <c r="I40" s="71">
        <v>7008</v>
      </c>
      <c r="J40" s="71">
        <v>3556</v>
      </c>
      <c r="K40" s="71">
        <v>3556</v>
      </c>
      <c r="L40" s="71">
        <v>2226</v>
      </c>
      <c r="M40" s="71">
        <v>289</v>
      </c>
      <c r="N40" s="71">
        <v>289</v>
      </c>
      <c r="O40" s="73">
        <f t="shared" si="6"/>
        <v>56404</v>
      </c>
      <c r="P40" s="34"/>
    </row>
    <row r="41" spans="1:16">
      <c r="A41" s="135">
        <v>4</v>
      </c>
      <c r="B41" s="135" t="s">
        <v>24</v>
      </c>
      <c r="C41" s="71">
        <v>2400</v>
      </c>
      <c r="D41" s="71">
        <v>2640</v>
      </c>
      <c r="E41" s="71">
        <v>2460</v>
      </c>
      <c r="F41" s="71">
        <v>2760</v>
      </c>
      <c r="G41" s="71">
        <v>2520</v>
      </c>
      <c r="H41" s="71">
        <v>3000</v>
      </c>
      <c r="I41" s="71">
        <v>2693</v>
      </c>
      <c r="J41" s="71">
        <v>2458</v>
      </c>
      <c r="K41" s="71">
        <v>2458</v>
      </c>
      <c r="L41" s="71">
        <v>1539</v>
      </c>
      <c r="M41" s="71">
        <v>200</v>
      </c>
      <c r="N41" s="71">
        <v>199</v>
      </c>
      <c r="O41" s="73">
        <f t="shared" si="6"/>
        <v>25327</v>
      </c>
      <c r="P41" s="34"/>
    </row>
    <row r="42" spans="1:16">
      <c r="A42" s="135">
        <v>5</v>
      </c>
      <c r="B42" s="135" t="s">
        <v>18</v>
      </c>
      <c r="C42" s="71">
        <v>3240</v>
      </c>
      <c r="D42" s="71">
        <v>3440</v>
      </c>
      <c r="E42" s="71">
        <v>3480</v>
      </c>
      <c r="F42" s="71">
        <v>3850</v>
      </c>
      <c r="G42" s="71">
        <v>2870</v>
      </c>
      <c r="H42" s="71">
        <v>3420</v>
      </c>
      <c r="I42" s="71">
        <v>3712</v>
      </c>
      <c r="J42" s="71">
        <v>3001</v>
      </c>
      <c r="K42" s="497">
        <v>3001</v>
      </c>
      <c r="L42" s="71">
        <v>1879</v>
      </c>
      <c r="M42" s="71">
        <v>244</v>
      </c>
      <c r="N42" s="71">
        <v>245</v>
      </c>
      <c r="O42" s="73">
        <f t="shared" si="6"/>
        <v>32382</v>
      </c>
      <c r="P42" s="34"/>
    </row>
    <row r="43" spans="1:16">
      <c r="A43" s="135">
        <v>6</v>
      </c>
      <c r="B43" s="135" t="s">
        <v>17</v>
      </c>
      <c r="C43" s="152"/>
      <c r="D43" s="152"/>
      <c r="E43" s="152"/>
      <c r="F43" s="152"/>
      <c r="G43" s="152"/>
      <c r="H43" s="152"/>
      <c r="I43" s="152"/>
      <c r="J43" s="71">
        <v>5761</v>
      </c>
      <c r="K43" s="497">
        <v>5760</v>
      </c>
      <c r="L43" s="71">
        <v>3606</v>
      </c>
      <c r="M43" s="71">
        <v>468</v>
      </c>
      <c r="N43" s="71">
        <v>470</v>
      </c>
      <c r="O43" s="73">
        <f t="shared" si="6"/>
        <v>16065</v>
      </c>
      <c r="P43" s="34"/>
    </row>
    <row r="44" spans="1:16">
      <c r="A44" s="135">
        <v>7</v>
      </c>
      <c r="B44" s="135" t="s">
        <v>89</v>
      </c>
      <c r="C44" s="152"/>
      <c r="D44" s="152"/>
      <c r="E44" s="152"/>
      <c r="F44" s="152"/>
      <c r="G44" s="152"/>
      <c r="H44" s="152"/>
      <c r="I44" s="152"/>
      <c r="J44" s="71">
        <v>2688</v>
      </c>
      <c r="K44" s="497">
        <v>2688</v>
      </c>
      <c r="L44" s="71">
        <v>1683</v>
      </c>
      <c r="M44" s="71">
        <v>219</v>
      </c>
      <c r="N44" s="71">
        <v>218</v>
      </c>
      <c r="O44" s="73">
        <f t="shared" si="6"/>
        <v>7496</v>
      </c>
      <c r="P44" s="34"/>
    </row>
    <row r="45" spans="1:16" ht="17.25" thickBot="1">
      <c r="A45" s="498">
        <v>8</v>
      </c>
      <c r="B45" s="33" t="s">
        <v>90</v>
      </c>
      <c r="C45" s="499"/>
      <c r="D45" s="499"/>
      <c r="E45" s="499"/>
      <c r="F45" s="499"/>
      <c r="G45" s="499"/>
      <c r="H45" s="499"/>
      <c r="I45" s="499"/>
      <c r="J45" s="72">
        <v>2295</v>
      </c>
      <c r="K45" s="34">
        <v>2294</v>
      </c>
      <c r="L45" s="34">
        <v>1436</v>
      </c>
      <c r="M45" s="34">
        <v>187</v>
      </c>
      <c r="N45" s="34">
        <v>186</v>
      </c>
      <c r="O45" s="132">
        <f t="shared" si="6"/>
        <v>6398</v>
      </c>
      <c r="P45" s="34"/>
    </row>
    <row r="46" spans="1:16" ht="17.25" thickBot="1">
      <c r="A46" s="21"/>
      <c r="B46" s="22" t="s">
        <v>25</v>
      </c>
      <c r="C46" s="85">
        <f>SUM(C38:C45)</f>
        <v>26460</v>
      </c>
      <c r="D46" s="85">
        <f t="shared" ref="D46:O46" si="7">SUM(D38:D45)</f>
        <v>28020</v>
      </c>
      <c r="E46" s="85">
        <f t="shared" si="7"/>
        <v>25100</v>
      </c>
      <c r="F46" s="85">
        <f t="shared" si="7"/>
        <v>28630</v>
      </c>
      <c r="G46" s="85">
        <f t="shared" si="7"/>
        <v>25130</v>
      </c>
      <c r="H46" s="85">
        <f t="shared" si="7"/>
        <v>26440</v>
      </c>
      <c r="I46" s="85">
        <f t="shared" si="7"/>
        <v>28262</v>
      </c>
      <c r="J46" s="85">
        <f t="shared" si="7"/>
        <v>27798</v>
      </c>
      <c r="K46" s="85">
        <f t="shared" si="7"/>
        <v>27798</v>
      </c>
      <c r="L46" s="85">
        <f t="shared" si="7"/>
        <v>17402</v>
      </c>
      <c r="M46" s="85">
        <f t="shared" si="7"/>
        <v>2260</v>
      </c>
      <c r="N46" s="85">
        <f t="shared" si="7"/>
        <v>2260</v>
      </c>
      <c r="O46" s="49">
        <f t="shared" si="7"/>
        <v>265560</v>
      </c>
      <c r="P46" s="37"/>
    </row>
    <row r="47" spans="1:16">
      <c r="A47" s="36"/>
      <c r="B47" s="23"/>
      <c r="C47" s="23"/>
      <c r="D47" s="37"/>
      <c r="E47" s="37"/>
      <c r="F47" s="37"/>
      <c r="G47" s="37"/>
      <c r="H47" s="37"/>
      <c r="I47" s="28"/>
      <c r="J47" s="28"/>
      <c r="K47" s="28"/>
      <c r="L47" s="28"/>
      <c r="M47" s="28"/>
      <c r="N47" s="25"/>
      <c r="O47" s="28"/>
      <c r="P47" s="25"/>
    </row>
    <row r="48" spans="1:16" ht="17.25" thickBot="1">
      <c r="A48" s="26" t="s">
        <v>26</v>
      </c>
      <c r="B48" s="26"/>
      <c r="C48" s="26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8"/>
      <c r="P48" s="36"/>
    </row>
    <row r="49" spans="1:16" ht="17.25" thickBot="1">
      <c r="A49" s="29" t="s">
        <v>4</v>
      </c>
      <c r="B49" s="30" t="s">
        <v>21</v>
      </c>
      <c r="C49" s="14" t="s">
        <v>60</v>
      </c>
      <c r="D49" s="81" t="s">
        <v>61</v>
      </c>
      <c r="E49" s="81" t="s">
        <v>62</v>
      </c>
      <c r="F49" s="81" t="s">
        <v>54</v>
      </c>
      <c r="G49" s="81" t="s">
        <v>55</v>
      </c>
      <c r="H49" s="81" t="s">
        <v>68</v>
      </c>
      <c r="I49" s="81" t="s">
        <v>81</v>
      </c>
      <c r="J49" s="81" t="s">
        <v>83</v>
      </c>
      <c r="K49" s="81" t="s">
        <v>84</v>
      </c>
      <c r="L49" s="81" t="s">
        <v>85</v>
      </c>
      <c r="M49" s="81" t="s">
        <v>86</v>
      </c>
      <c r="N49" s="81" t="s">
        <v>87</v>
      </c>
      <c r="O49" s="52" t="s">
        <v>51</v>
      </c>
      <c r="P49" s="57"/>
    </row>
    <row r="50" spans="1:16" ht="17.25" thickBot="1">
      <c r="A50" s="38">
        <v>1</v>
      </c>
      <c r="B50" s="51" t="s">
        <v>17</v>
      </c>
      <c r="C50" s="86">
        <v>72870</v>
      </c>
      <c r="D50" s="86">
        <v>72115</v>
      </c>
      <c r="E50" s="86">
        <v>70675</v>
      </c>
      <c r="F50" s="91">
        <v>72270</v>
      </c>
      <c r="G50" s="86">
        <v>74355</v>
      </c>
      <c r="H50" s="86">
        <v>73905</v>
      </c>
      <c r="I50" s="91">
        <v>70585</v>
      </c>
      <c r="J50" s="91">
        <v>74907</v>
      </c>
      <c r="K50" s="91">
        <v>74907</v>
      </c>
      <c r="L50" s="91">
        <v>46893</v>
      </c>
      <c r="M50" s="91">
        <v>6090</v>
      </c>
      <c r="N50" s="91">
        <v>6090</v>
      </c>
      <c r="O50" s="73">
        <f t="shared" ref="O50" si="8">SUM(C50:N50)</f>
        <v>715662</v>
      </c>
      <c r="P50" s="34"/>
    </row>
    <row r="51" spans="1:16" s="8" customFormat="1">
      <c r="A51" s="40"/>
      <c r="B51" s="40"/>
      <c r="C51" s="40"/>
      <c r="D51" s="41"/>
      <c r="E51" s="41"/>
      <c r="F51" s="41"/>
      <c r="G51" s="41"/>
      <c r="H51" s="41"/>
      <c r="I51" s="28"/>
      <c r="J51" s="28"/>
      <c r="K51" s="28"/>
      <c r="L51" s="28"/>
      <c r="M51" s="28"/>
      <c r="N51" s="25"/>
      <c r="O51" s="28"/>
      <c r="P51" s="25"/>
    </row>
    <row r="52" spans="1:16" ht="17.25" thickBot="1">
      <c r="A52" s="11" t="s">
        <v>48</v>
      </c>
      <c r="B52" s="13"/>
      <c r="C52" s="13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6"/>
    </row>
    <row r="53" spans="1:16" ht="17.25" thickBot="1">
      <c r="A53" s="42" t="s">
        <v>4</v>
      </c>
      <c r="B53" s="43" t="s">
        <v>21</v>
      </c>
      <c r="C53" s="136" t="s">
        <v>60</v>
      </c>
      <c r="D53" s="137" t="s">
        <v>61</v>
      </c>
      <c r="E53" s="137" t="s">
        <v>62</v>
      </c>
      <c r="F53" s="137" t="s">
        <v>54</v>
      </c>
      <c r="G53" s="137" t="s">
        <v>55</v>
      </c>
      <c r="H53" s="137" t="s">
        <v>68</v>
      </c>
      <c r="I53" s="137" t="s">
        <v>81</v>
      </c>
      <c r="J53" s="137" t="s">
        <v>83</v>
      </c>
      <c r="K53" s="137" t="s">
        <v>84</v>
      </c>
      <c r="L53" s="137" t="s">
        <v>85</v>
      </c>
      <c r="M53" s="137" t="s">
        <v>86</v>
      </c>
      <c r="N53" s="137" t="s">
        <v>87</v>
      </c>
      <c r="O53" s="52" t="s">
        <v>51</v>
      </c>
      <c r="P53" s="57"/>
    </row>
    <row r="54" spans="1:16">
      <c r="A54" s="142">
        <v>1</v>
      </c>
      <c r="B54" s="143" t="s">
        <v>17</v>
      </c>
      <c r="C54" s="144">
        <v>12068</v>
      </c>
      <c r="D54" s="144">
        <v>13172</v>
      </c>
      <c r="E54" s="144">
        <v>12711</v>
      </c>
      <c r="F54" s="145">
        <v>12922</v>
      </c>
      <c r="G54" s="144">
        <v>12784</v>
      </c>
      <c r="H54" s="144">
        <v>13044</v>
      </c>
      <c r="I54" s="145">
        <v>12188</v>
      </c>
      <c r="J54" s="145">
        <v>12623</v>
      </c>
      <c r="K54" s="145">
        <v>12623</v>
      </c>
      <c r="L54" s="145">
        <v>7902</v>
      </c>
      <c r="M54" s="145">
        <v>1026</v>
      </c>
      <c r="N54" s="145">
        <v>1028</v>
      </c>
      <c r="O54" s="73">
        <f>SUM(C54:N54)</f>
        <v>124091</v>
      </c>
      <c r="P54" s="34"/>
    </row>
    <row r="55" spans="1:16">
      <c r="A55" s="146">
        <v>2</v>
      </c>
      <c r="B55" s="135" t="s">
        <v>18</v>
      </c>
      <c r="C55" s="141">
        <v>7713</v>
      </c>
      <c r="D55" s="141">
        <v>7636</v>
      </c>
      <c r="E55" s="141">
        <v>7714</v>
      </c>
      <c r="F55" s="71">
        <v>7372</v>
      </c>
      <c r="G55" s="141">
        <v>6849</v>
      </c>
      <c r="H55" s="141">
        <v>7170</v>
      </c>
      <c r="I55" s="71">
        <v>8184</v>
      </c>
      <c r="J55" s="71">
        <v>3916</v>
      </c>
      <c r="K55" s="71">
        <v>3916</v>
      </c>
      <c r="L55" s="71">
        <v>2452</v>
      </c>
      <c r="M55" s="71">
        <v>318</v>
      </c>
      <c r="N55" s="71">
        <v>317</v>
      </c>
      <c r="O55" s="73">
        <f t="shared" ref="O55:O56" si="9">SUM(C55:N55)</f>
        <v>63557</v>
      </c>
      <c r="P55" s="34"/>
    </row>
    <row r="56" spans="1:16" ht="17.25" thickBot="1">
      <c r="A56" s="147">
        <v>3</v>
      </c>
      <c r="B56" s="148" t="s">
        <v>88</v>
      </c>
      <c r="C56" s="150"/>
      <c r="D56" s="150"/>
      <c r="E56" s="150"/>
      <c r="F56" s="151"/>
      <c r="G56" s="150"/>
      <c r="H56" s="150"/>
      <c r="I56" s="151"/>
      <c r="J56" s="149">
        <v>4371</v>
      </c>
      <c r="K56" s="149">
        <v>4371</v>
      </c>
      <c r="L56" s="149">
        <v>2736</v>
      </c>
      <c r="M56" s="149">
        <v>356</v>
      </c>
      <c r="N56" s="149">
        <v>355</v>
      </c>
      <c r="O56" s="73">
        <f t="shared" si="9"/>
        <v>12189</v>
      </c>
      <c r="P56" s="34"/>
    </row>
    <row r="57" spans="1:16" ht="17.25" thickBot="1">
      <c r="A57" s="68"/>
      <c r="B57" s="139" t="s">
        <v>27</v>
      </c>
      <c r="C57" s="140">
        <f>SUM(C54:C56)</f>
        <v>19781</v>
      </c>
      <c r="D57" s="140">
        <f t="shared" ref="D57:O57" si="10">SUM(D54:D56)</f>
        <v>20808</v>
      </c>
      <c r="E57" s="140">
        <f t="shared" si="10"/>
        <v>20425</v>
      </c>
      <c r="F57" s="140">
        <f t="shared" si="10"/>
        <v>20294</v>
      </c>
      <c r="G57" s="140">
        <f t="shared" si="10"/>
        <v>19633</v>
      </c>
      <c r="H57" s="140">
        <f t="shared" si="10"/>
        <v>20214</v>
      </c>
      <c r="I57" s="140">
        <f t="shared" si="10"/>
        <v>20372</v>
      </c>
      <c r="J57" s="140">
        <f t="shared" si="10"/>
        <v>20910</v>
      </c>
      <c r="K57" s="140">
        <f t="shared" si="10"/>
        <v>20910</v>
      </c>
      <c r="L57" s="140">
        <f t="shared" si="10"/>
        <v>13090</v>
      </c>
      <c r="M57" s="140">
        <f t="shared" si="10"/>
        <v>1700</v>
      </c>
      <c r="N57" s="140">
        <f t="shared" si="10"/>
        <v>1700</v>
      </c>
      <c r="O57" s="140">
        <f t="shared" si="10"/>
        <v>199837</v>
      </c>
      <c r="P57" s="41"/>
    </row>
    <row r="58" spans="1:16">
      <c r="A58" s="40"/>
      <c r="B58" s="40"/>
      <c r="C58" s="40"/>
      <c r="D58" s="41"/>
      <c r="E58" s="41"/>
      <c r="F58" s="41"/>
      <c r="G58" s="41"/>
      <c r="H58" s="41"/>
      <c r="I58" s="28"/>
      <c r="J58" s="28"/>
      <c r="K58" s="28"/>
      <c r="L58" s="28"/>
      <c r="M58" s="28"/>
      <c r="N58" s="25"/>
      <c r="O58" s="28"/>
      <c r="P58" s="25"/>
    </row>
    <row r="59" spans="1:16" ht="17.25" thickBot="1">
      <c r="A59" s="11" t="s">
        <v>49</v>
      </c>
      <c r="B59" s="13"/>
      <c r="C59" s="13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6"/>
    </row>
    <row r="60" spans="1:16" ht="17.25" thickBot="1">
      <c r="A60" s="42" t="s">
        <v>4</v>
      </c>
      <c r="B60" s="43" t="s">
        <v>21</v>
      </c>
      <c r="C60" s="14" t="s">
        <v>60</v>
      </c>
      <c r="D60" s="81" t="s">
        <v>61</v>
      </c>
      <c r="E60" s="81" t="s">
        <v>62</v>
      </c>
      <c r="F60" s="81" t="s">
        <v>54</v>
      </c>
      <c r="G60" s="81" t="s">
        <v>55</v>
      </c>
      <c r="H60" s="81" t="s">
        <v>68</v>
      </c>
      <c r="I60" s="81" t="s">
        <v>81</v>
      </c>
      <c r="J60" s="81" t="s">
        <v>83</v>
      </c>
      <c r="K60" s="81" t="s">
        <v>84</v>
      </c>
      <c r="L60" s="81" t="s">
        <v>85</v>
      </c>
      <c r="M60" s="81" t="s">
        <v>86</v>
      </c>
      <c r="N60" s="81" t="s">
        <v>87</v>
      </c>
      <c r="O60" s="52" t="s">
        <v>51</v>
      </c>
      <c r="P60" s="57"/>
    </row>
    <row r="61" spans="1:16" ht="17.25" thickBot="1">
      <c r="A61" s="44">
        <v>1</v>
      </c>
      <c r="B61" s="51" t="s">
        <v>28</v>
      </c>
      <c r="C61" s="59">
        <v>825</v>
      </c>
      <c r="D61" s="113">
        <v>825</v>
      </c>
      <c r="E61" s="87">
        <v>825</v>
      </c>
      <c r="F61" s="91">
        <v>825</v>
      </c>
      <c r="G61" s="91">
        <v>825</v>
      </c>
      <c r="H61" s="91">
        <v>825</v>
      </c>
      <c r="I61" s="91">
        <v>825</v>
      </c>
      <c r="J61" s="91">
        <v>855</v>
      </c>
      <c r="K61" s="91">
        <v>855</v>
      </c>
      <c r="L61" s="91">
        <v>525</v>
      </c>
      <c r="M61" s="91">
        <v>70</v>
      </c>
      <c r="N61" s="91">
        <v>95</v>
      </c>
      <c r="O61" s="73">
        <f t="shared" ref="O61" si="11">SUM(C61:N61)</f>
        <v>8175</v>
      </c>
      <c r="P61" s="34"/>
    </row>
    <row r="62" spans="1:16" ht="17.25" thickBot="1">
      <c r="A62" s="45"/>
      <c r="B62" s="56"/>
      <c r="C62" s="35"/>
      <c r="D62" s="46"/>
      <c r="E62" s="46"/>
      <c r="F62" s="46"/>
      <c r="G62" s="46"/>
      <c r="H62" s="46"/>
      <c r="I62" s="28"/>
      <c r="J62" s="28"/>
      <c r="K62" s="28"/>
      <c r="L62" s="28"/>
      <c r="M62" s="28"/>
      <c r="N62" s="25"/>
      <c r="O62" s="28"/>
      <c r="P62" s="36"/>
    </row>
    <row r="63" spans="1:16" ht="17.25" thickBot="1">
      <c r="A63" s="29" t="s">
        <v>4</v>
      </c>
      <c r="B63" s="53" t="s">
        <v>21</v>
      </c>
      <c r="C63" s="14" t="s">
        <v>60</v>
      </c>
      <c r="D63" s="81" t="s">
        <v>61</v>
      </c>
      <c r="E63" s="81" t="s">
        <v>62</v>
      </c>
      <c r="F63" s="81" t="s">
        <v>54</v>
      </c>
      <c r="G63" s="81" t="s">
        <v>55</v>
      </c>
      <c r="H63" s="81" t="s">
        <v>68</v>
      </c>
      <c r="I63" s="81" t="s">
        <v>81</v>
      </c>
      <c r="J63" s="81" t="s">
        <v>83</v>
      </c>
      <c r="K63" s="81" t="s">
        <v>84</v>
      </c>
      <c r="L63" s="81" t="s">
        <v>85</v>
      </c>
      <c r="M63" s="81" t="s">
        <v>86</v>
      </c>
      <c r="N63" s="81" t="s">
        <v>87</v>
      </c>
      <c r="O63" s="52" t="s">
        <v>51</v>
      </c>
      <c r="P63" s="57"/>
    </row>
    <row r="64" spans="1:16" ht="17.25" thickBot="1">
      <c r="A64" s="68"/>
      <c r="B64" s="69" t="s">
        <v>29</v>
      </c>
      <c r="C64" s="70">
        <f t="shared" ref="C64:O64" si="12">C22+C28+C34+C46+C50+C57+C61</f>
        <v>561932.68999999994</v>
      </c>
      <c r="D64" s="70">
        <f t="shared" si="12"/>
        <v>616886.76</v>
      </c>
      <c r="E64" s="70">
        <f t="shared" si="12"/>
        <v>611285.67999999993</v>
      </c>
      <c r="F64" s="70">
        <f t="shared" si="12"/>
        <v>608108.75</v>
      </c>
      <c r="G64" s="70">
        <f t="shared" si="12"/>
        <v>604141.93999999994</v>
      </c>
      <c r="H64" s="70">
        <f t="shared" si="12"/>
        <v>591126.48</v>
      </c>
      <c r="I64" s="70">
        <f t="shared" si="12"/>
        <v>599567.69999999995</v>
      </c>
      <c r="J64" s="70">
        <f t="shared" si="12"/>
        <v>615000</v>
      </c>
      <c r="K64" s="70">
        <f t="shared" si="12"/>
        <v>615000</v>
      </c>
      <c r="L64" s="70">
        <f t="shared" si="12"/>
        <v>385000</v>
      </c>
      <c r="M64" s="70">
        <f t="shared" si="12"/>
        <v>50000</v>
      </c>
      <c r="N64" s="70">
        <f t="shared" si="12"/>
        <v>50000</v>
      </c>
      <c r="O64" s="70">
        <f t="shared" si="12"/>
        <v>5908050</v>
      </c>
      <c r="P64" s="41"/>
    </row>
    <row r="65" spans="1:16">
      <c r="A65" s="40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  <row r="66" spans="1:16">
      <c r="A66" s="40"/>
      <c r="B66" s="88" t="s">
        <v>57</v>
      </c>
      <c r="C66" s="89">
        <v>5908050</v>
      </c>
      <c r="D66" s="88"/>
      <c r="E66" s="4" t="s">
        <v>194</v>
      </c>
      <c r="F66" s="500">
        <f>SUM(C64:E64)</f>
        <v>1790105.13</v>
      </c>
      <c r="G66" s="500"/>
      <c r="I66" s="32"/>
      <c r="O66" s="25"/>
      <c r="P66" s="25"/>
    </row>
    <row r="67" spans="1:16">
      <c r="A67" s="40"/>
      <c r="B67" s="88" t="s">
        <v>193</v>
      </c>
      <c r="C67" s="89">
        <f>O64</f>
        <v>5908050</v>
      </c>
      <c r="E67" s="4" t="s">
        <v>195</v>
      </c>
      <c r="F67" s="500">
        <f>SUM(F64:H64)</f>
        <v>1803377.17</v>
      </c>
      <c r="G67" s="500"/>
      <c r="O67" s="25"/>
      <c r="P67" s="25"/>
    </row>
    <row r="68" spans="1:16">
      <c r="A68" s="40"/>
      <c r="B68" s="93" t="s">
        <v>64</v>
      </c>
      <c r="C68" s="32">
        <f>O22+O34+O46+O50+O57+O61</f>
        <v>5877146.2699999996</v>
      </c>
      <c r="E68" s="1" t="s">
        <v>196</v>
      </c>
      <c r="F68" s="500">
        <f>SUM(I64:K64)</f>
        <v>1829567.7</v>
      </c>
      <c r="G68" s="501"/>
      <c r="H68" s="32"/>
      <c r="I68" s="32"/>
      <c r="J68" s="32"/>
      <c r="K68" s="32"/>
      <c r="L68" s="32"/>
      <c r="M68" s="32"/>
      <c r="N68" s="32"/>
      <c r="O68" s="25"/>
      <c r="P68" s="25"/>
    </row>
    <row r="69" spans="1:16">
      <c r="A69" s="40"/>
      <c r="B69" s="3" t="s">
        <v>63</v>
      </c>
      <c r="C69" s="32">
        <f>O28</f>
        <v>30903.730000000003</v>
      </c>
      <c r="D69" s="32"/>
      <c r="E69" s="1" t="s">
        <v>197</v>
      </c>
      <c r="F69" s="500">
        <f>SUM(L64:N64)</f>
        <v>485000</v>
      </c>
      <c r="G69" s="501"/>
      <c r="H69" s="32"/>
      <c r="I69" s="32"/>
      <c r="O69" s="25"/>
      <c r="P69" s="25"/>
    </row>
    <row r="70" spans="1:16" ht="17.25" thickBot="1">
      <c r="A70" s="40"/>
      <c r="F70" s="89"/>
      <c r="O70" s="114" t="s">
        <v>73</v>
      </c>
      <c r="P70" s="25"/>
    </row>
    <row r="71" spans="1:16" ht="17.25" thickBot="1">
      <c r="B71" s="65" t="s">
        <v>30</v>
      </c>
      <c r="C71" s="29" t="s">
        <v>60</v>
      </c>
      <c r="D71" s="99" t="s">
        <v>61</v>
      </c>
      <c r="E71" s="99" t="s">
        <v>62</v>
      </c>
      <c r="F71" s="99" t="s">
        <v>54</v>
      </c>
      <c r="G71" s="99" t="s">
        <v>55</v>
      </c>
      <c r="H71" s="99" t="s">
        <v>68</v>
      </c>
      <c r="I71" s="134" t="s">
        <v>81</v>
      </c>
      <c r="J71" s="81" t="s">
        <v>83</v>
      </c>
      <c r="K71" s="81" t="s">
        <v>84</v>
      </c>
      <c r="L71" s="81" t="s">
        <v>85</v>
      </c>
      <c r="M71" s="81" t="s">
        <v>86</v>
      </c>
      <c r="N71" s="81" t="s">
        <v>87</v>
      </c>
      <c r="O71" s="100" t="s">
        <v>51</v>
      </c>
      <c r="P71" s="57"/>
    </row>
    <row r="72" spans="1:16" s="8" customFormat="1">
      <c r="B72" s="62" t="s">
        <v>31</v>
      </c>
      <c r="C72" s="98">
        <f t="shared" ref="C72:N72" si="13">C19+C32+C43+C50+C54</f>
        <v>128688.05</v>
      </c>
      <c r="D72" s="98">
        <f t="shared" si="13"/>
        <v>137323.82</v>
      </c>
      <c r="E72" s="98">
        <f t="shared" si="13"/>
        <v>136452.71</v>
      </c>
      <c r="F72" s="98">
        <f t="shared" si="13"/>
        <v>137134.51999999999</v>
      </c>
      <c r="G72" s="98">
        <f t="shared" si="13"/>
        <v>138889.41999999998</v>
      </c>
      <c r="H72" s="98">
        <f t="shared" si="13"/>
        <v>139225.85999999999</v>
      </c>
      <c r="I72" s="98">
        <f t="shared" si="13"/>
        <v>135866.14000000001</v>
      </c>
      <c r="J72" s="98">
        <f t="shared" si="13"/>
        <v>150873</v>
      </c>
      <c r="K72" s="98">
        <f t="shared" si="13"/>
        <v>150872</v>
      </c>
      <c r="L72" s="98">
        <f t="shared" si="13"/>
        <v>94450</v>
      </c>
      <c r="M72" s="98">
        <f t="shared" si="13"/>
        <v>12266</v>
      </c>
      <c r="N72" s="98">
        <f t="shared" si="13"/>
        <v>12267</v>
      </c>
      <c r="O72" s="73">
        <f>SUM(C72:N72)</f>
        <v>1374308.52</v>
      </c>
      <c r="P72" s="34"/>
    </row>
    <row r="73" spans="1:16" s="8" customFormat="1">
      <c r="B73" s="63" t="s">
        <v>32</v>
      </c>
      <c r="C73" s="97">
        <f t="shared" ref="C73:N73" si="14">C33+C42+C55</f>
        <v>10953</v>
      </c>
      <c r="D73" s="97">
        <f t="shared" si="14"/>
        <v>11876</v>
      </c>
      <c r="E73" s="97">
        <f t="shared" si="14"/>
        <v>11754</v>
      </c>
      <c r="F73" s="97">
        <f t="shared" si="14"/>
        <v>11702</v>
      </c>
      <c r="G73" s="97">
        <f t="shared" si="14"/>
        <v>10279</v>
      </c>
      <c r="H73" s="97">
        <f t="shared" si="14"/>
        <v>11230</v>
      </c>
      <c r="I73" s="97">
        <f t="shared" si="14"/>
        <v>13127</v>
      </c>
      <c r="J73" s="97">
        <f t="shared" si="14"/>
        <v>7388</v>
      </c>
      <c r="K73" s="97">
        <f t="shared" si="14"/>
        <v>7388</v>
      </c>
      <c r="L73" s="97">
        <f t="shared" si="14"/>
        <v>4626</v>
      </c>
      <c r="M73" s="97">
        <f t="shared" si="14"/>
        <v>600</v>
      </c>
      <c r="N73" s="97">
        <f t="shared" si="14"/>
        <v>599</v>
      </c>
      <c r="O73" s="73">
        <f t="shared" ref="O73:O75" si="15">SUM(C73:N73)</f>
        <v>101522</v>
      </c>
      <c r="P73" s="34"/>
    </row>
    <row r="74" spans="1:16" s="8" customFormat="1" ht="20.25" customHeight="1">
      <c r="B74" s="63" t="s">
        <v>33</v>
      </c>
      <c r="C74" s="97">
        <f>C20+C56</f>
        <v>9427.15</v>
      </c>
      <c r="D74" s="97">
        <f t="shared" ref="D74:N74" si="16">D20+D56</f>
        <v>19045.36</v>
      </c>
      <c r="E74" s="97">
        <f t="shared" si="16"/>
        <v>28888.54</v>
      </c>
      <c r="F74" s="97">
        <f t="shared" si="16"/>
        <v>20376.77</v>
      </c>
      <c r="G74" s="97">
        <f t="shared" si="16"/>
        <v>20755.919999999998</v>
      </c>
      <c r="H74" s="97">
        <f t="shared" si="16"/>
        <v>23318.14</v>
      </c>
      <c r="I74" s="97">
        <f t="shared" si="16"/>
        <v>27744</v>
      </c>
      <c r="J74" s="97">
        <f t="shared" si="16"/>
        <v>25453</v>
      </c>
      <c r="K74" s="97">
        <f t="shared" si="16"/>
        <v>25453</v>
      </c>
      <c r="L74" s="97">
        <f t="shared" si="16"/>
        <v>15934</v>
      </c>
      <c r="M74" s="97">
        <f t="shared" si="16"/>
        <v>2070</v>
      </c>
      <c r="N74" s="97">
        <f t="shared" si="16"/>
        <v>2069</v>
      </c>
      <c r="O74" s="73">
        <f t="shared" si="15"/>
        <v>220534.88</v>
      </c>
      <c r="P74" s="34"/>
    </row>
    <row r="75" spans="1:16" s="8" customFormat="1" ht="20.25" customHeight="1" thickBot="1">
      <c r="B75" s="64" t="s">
        <v>34</v>
      </c>
      <c r="C75" s="101">
        <f>C21+C44</f>
        <v>9758.49</v>
      </c>
      <c r="D75" s="101">
        <f t="shared" ref="D75:N75" si="17">D21+D44</f>
        <v>17597.009999999998</v>
      </c>
      <c r="E75" s="101">
        <f t="shared" si="17"/>
        <v>18769.990000000002</v>
      </c>
      <c r="F75" s="101">
        <f t="shared" si="17"/>
        <v>17954.37</v>
      </c>
      <c r="G75" s="101">
        <f t="shared" si="17"/>
        <v>18763.060000000001</v>
      </c>
      <c r="H75" s="101">
        <f t="shared" si="17"/>
        <v>20568.509999999998</v>
      </c>
      <c r="I75" s="101">
        <f t="shared" si="17"/>
        <v>25210</v>
      </c>
      <c r="J75" s="101">
        <f t="shared" si="17"/>
        <v>31238</v>
      </c>
      <c r="K75" s="101">
        <f t="shared" si="17"/>
        <v>31242</v>
      </c>
      <c r="L75" s="101">
        <f t="shared" si="17"/>
        <v>19556</v>
      </c>
      <c r="M75" s="101">
        <f t="shared" si="17"/>
        <v>2539</v>
      </c>
      <c r="N75" s="101">
        <f t="shared" si="17"/>
        <v>2532</v>
      </c>
      <c r="O75" s="73">
        <f t="shared" si="15"/>
        <v>215728.43</v>
      </c>
      <c r="P75" s="34"/>
    </row>
    <row r="76" spans="1:16" s="8" customFormat="1" ht="17.25" thickBot="1">
      <c r="B76" s="65" t="s">
        <v>35</v>
      </c>
      <c r="C76" s="59">
        <f>SUM(C72:C75)</f>
        <v>158826.68999999997</v>
      </c>
      <c r="D76" s="59">
        <f t="shared" ref="D76:O76" si="18">SUM(D72:D75)</f>
        <v>185842.19</v>
      </c>
      <c r="E76" s="59">
        <f t="shared" si="18"/>
        <v>195865.24</v>
      </c>
      <c r="F76" s="59">
        <f t="shared" si="18"/>
        <v>187167.65999999997</v>
      </c>
      <c r="G76" s="59">
        <f t="shared" si="18"/>
        <v>188687.39999999997</v>
      </c>
      <c r="H76" s="59">
        <f t="shared" si="18"/>
        <v>194342.51</v>
      </c>
      <c r="I76" s="59">
        <f t="shared" si="18"/>
        <v>201947.14</v>
      </c>
      <c r="J76" s="59">
        <f t="shared" si="18"/>
        <v>214952</v>
      </c>
      <c r="K76" s="59">
        <f t="shared" si="18"/>
        <v>214955</v>
      </c>
      <c r="L76" s="59">
        <f t="shared" si="18"/>
        <v>134566</v>
      </c>
      <c r="M76" s="59">
        <f t="shared" si="18"/>
        <v>17475</v>
      </c>
      <c r="N76" s="59">
        <f t="shared" si="18"/>
        <v>17467</v>
      </c>
      <c r="O76" s="59">
        <f t="shared" si="18"/>
        <v>1912093.8299999998</v>
      </c>
      <c r="P76" s="34"/>
    </row>
    <row r="77" spans="1:16" s="8" customFormat="1" ht="17.25" thickBot="1">
      <c r="B77" s="65" t="s">
        <v>36</v>
      </c>
      <c r="C77" s="59">
        <f t="shared" ref="C77:O77" si="19">SUM(C12:C18)+SUM(C38:C41)+C45+C61</f>
        <v>403106</v>
      </c>
      <c r="D77" s="59">
        <f t="shared" si="19"/>
        <v>429460.89000000007</v>
      </c>
      <c r="E77" s="59">
        <f t="shared" si="19"/>
        <v>405144.21</v>
      </c>
      <c r="F77" s="59">
        <f t="shared" si="19"/>
        <v>411472.44999999995</v>
      </c>
      <c r="G77" s="59">
        <f t="shared" si="19"/>
        <v>405879.36</v>
      </c>
      <c r="H77" s="59">
        <f t="shared" si="19"/>
        <v>396783.97000000003</v>
      </c>
      <c r="I77" s="59">
        <f t="shared" si="19"/>
        <v>397620.56</v>
      </c>
      <c r="J77" s="59">
        <f t="shared" si="19"/>
        <v>400048</v>
      </c>
      <c r="K77" s="59">
        <f t="shared" si="19"/>
        <v>400045</v>
      </c>
      <c r="L77" s="59">
        <f t="shared" si="19"/>
        <v>250434</v>
      </c>
      <c r="M77" s="59">
        <f t="shared" si="19"/>
        <v>32525</v>
      </c>
      <c r="N77" s="59">
        <f t="shared" si="19"/>
        <v>32533</v>
      </c>
      <c r="O77" s="59">
        <f t="shared" si="19"/>
        <v>3965052.44</v>
      </c>
      <c r="P77" s="34"/>
    </row>
    <row r="78" spans="1:16" s="8" customFormat="1">
      <c r="B78" s="102" t="s">
        <v>69</v>
      </c>
      <c r="C78" s="103">
        <f t="shared" ref="C78:O78" si="20">C76+C77</f>
        <v>561932.68999999994</v>
      </c>
      <c r="D78" s="103">
        <f t="shared" si="20"/>
        <v>615303.08000000007</v>
      </c>
      <c r="E78" s="103">
        <f t="shared" si="20"/>
        <v>601009.44999999995</v>
      </c>
      <c r="F78" s="103">
        <f t="shared" si="20"/>
        <v>598640.10999999987</v>
      </c>
      <c r="G78" s="103">
        <f t="shared" si="20"/>
        <v>594566.76</v>
      </c>
      <c r="H78" s="103">
        <f t="shared" si="20"/>
        <v>591126.48</v>
      </c>
      <c r="I78" s="103">
        <f t="shared" si="20"/>
        <v>599567.69999999995</v>
      </c>
      <c r="J78" s="103">
        <f t="shared" si="20"/>
        <v>615000</v>
      </c>
      <c r="K78" s="103">
        <f t="shared" si="20"/>
        <v>615000</v>
      </c>
      <c r="L78" s="103">
        <f t="shared" si="20"/>
        <v>385000</v>
      </c>
      <c r="M78" s="103">
        <f t="shared" si="20"/>
        <v>50000</v>
      </c>
      <c r="N78" s="103">
        <f t="shared" si="20"/>
        <v>50000</v>
      </c>
      <c r="O78" s="103">
        <f t="shared" si="20"/>
        <v>5877146.2699999996</v>
      </c>
      <c r="P78" s="34"/>
    </row>
    <row r="79" spans="1:16" s="8" customFormat="1">
      <c r="B79" s="104" t="s">
        <v>63</v>
      </c>
      <c r="C79" s="105">
        <f t="shared" ref="C79:O79" si="21">C28</f>
        <v>0</v>
      </c>
      <c r="D79" s="105">
        <f t="shared" si="21"/>
        <v>1583.68</v>
      </c>
      <c r="E79" s="105">
        <f t="shared" si="21"/>
        <v>10276.23</v>
      </c>
      <c r="F79" s="105">
        <f t="shared" si="21"/>
        <v>9468.64</v>
      </c>
      <c r="G79" s="105">
        <f t="shared" si="21"/>
        <v>9575.18</v>
      </c>
      <c r="H79" s="105">
        <f t="shared" si="21"/>
        <v>0</v>
      </c>
      <c r="I79" s="105">
        <f t="shared" si="21"/>
        <v>0</v>
      </c>
      <c r="J79" s="105">
        <f t="shared" si="21"/>
        <v>0</v>
      </c>
      <c r="K79" s="105">
        <f t="shared" si="21"/>
        <v>0</v>
      </c>
      <c r="L79" s="105">
        <f t="shared" si="21"/>
        <v>0</v>
      </c>
      <c r="M79" s="105">
        <f t="shared" si="21"/>
        <v>0</v>
      </c>
      <c r="N79" s="105">
        <f t="shared" si="21"/>
        <v>0</v>
      </c>
      <c r="O79" s="105">
        <f t="shared" si="21"/>
        <v>30903.730000000003</v>
      </c>
      <c r="P79" s="34"/>
    </row>
    <row r="80" spans="1:16" s="8" customFormat="1">
      <c r="B80" s="106" t="s">
        <v>70</v>
      </c>
      <c r="C80" s="107">
        <f>SUM(C78:C79)</f>
        <v>561932.68999999994</v>
      </c>
      <c r="D80" s="107">
        <f t="shared" ref="D80:O80" si="22">SUM(D78:D79)</f>
        <v>616886.76000000013</v>
      </c>
      <c r="E80" s="107">
        <f t="shared" si="22"/>
        <v>611285.67999999993</v>
      </c>
      <c r="F80" s="107">
        <f t="shared" si="22"/>
        <v>608108.74999999988</v>
      </c>
      <c r="G80" s="107">
        <f t="shared" si="22"/>
        <v>604141.94000000006</v>
      </c>
      <c r="H80" s="107">
        <f t="shared" si="22"/>
        <v>591126.48</v>
      </c>
      <c r="I80" s="107">
        <f t="shared" si="22"/>
        <v>599567.69999999995</v>
      </c>
      <c r="J80" s="107">
        <f t="shared" si="22"/>
        <v>615000</v>
      </c>
      <c r="K80" s="107">
        <f t="shared" si="22"/>
        <v>615000</v>
      </c>
      <c r="L80" s="107">
        <f t="shared" si="22"/>
        <v>385000</v>
      </c>
      <c r="M80" s="107">
        <f t="shared" si="22"/>
        <v>50000</v>
      </c>
      <c r="N80" s="107">
        <f t="shared" si="22"/>
        <v>50000</v>
      </c>
      <c r="O80" s="107">
        <f t="shared" si="22"/>
        <v>5908050</v>
      </c>
      <c r="P80" s="34"/>
    </row>
    <row r="81" spans="2:16" s="8" customFormat="1">
      <c r="B81" s="493"/>
      <c r="C81" s="494"/>
      <c r="D81" s="494"/>
      <c r="E81" s="494"/>
      <c r="F81" s="494"/>
      <c r="G81" s="494"/>
      <c r="H81" s="494"/>
      <c r="I81" s="494"/>
      <c r="J81" s="494"/>
      <c r="K81" s="494"/>
      <c r="L81" s="494"/>
      <c r="M81" s="494"/>
      <c r="N81" s="494"/>
      <c r="O81" s="494"/>
      <c r="P81" s="34"/>
    </row>
    <row r="82" spans="2:16" s="8" customFormat="1" ht="17.25" thickBot="1">
      <c r="B82" s="24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>
        <f>O80-O64</f>
        <v>0</v>
      </c>
      <c r="P82" s="34"/>
    </row>
    <row r="83" spans="2:16" s="8" customFormat="1" ht="15.75" customHeight="1" thickBot="1">
      <c r="B83" s="78" t="s">
        <v>43</v>
      </c>
      <c r="C83" s="14" t="s">
        <v>60</v>
      </c>
      <c r="D83" s="81" t="s">
        <v>61</v>
      </c>
      <c r="E83" s="81" t="s">
        <v>62</v>
      </c>
      <c r="F83" s="81" t="s">
        <v>54</v>
      </c>
      <c r="G83" s="81" t="s">
        <v>55</v>
      </c>
      <c r="H83" s="81" t="s">
        <v>68</v>
      </c>
      <c r="I83" s="134" t="s">
        <v>81</v>
      </c>
      <c r="J83" s="81" t="s">
        <v>83</v>
      </c>
      <c r="K83" s="81" t="s">
        <v>84</v>
      </c>
      <c r="L83" s="81" t="s">
        <v>85</v>
      </c>
      <c r="M83" s="81" t="s">
        <v>86</v>
      </c>
      <c r="N83" s="81" t="s">
        <v>87</v>
      </c>
      <c r="O83" s="52" t="s">
        <v>51</v>
      </c>
      <c r="P83" s="34"/>
    </row>
    <row r="84" spans="2:16" s="8" customFormat="1" ht="15.75" customHeight="1">
      <c r="B84" s="79" t="s">
        <v>38</v>
      </c>
      <c r="C84" s="73">
        <f>C19</f>
        <v>43150.05</v>
      </c>
      <c r="D84" s="73">
        <f t="shared" ref="D84:N84" si="23">D19</f>
        <v>51036.82</v>
      </c>
      <c r="E84" s="73">
        <f t="shared" si="23"/>
        <v>51106.71</v>
      </c>
      <c r="F84" s="73">
        <f t="shared" si="23"/>
        <v>50462.52</v>
      </c>
      <c r="G84" s="73">
        <f t="shared" si="23"/>
        <v>50550.42</v>
      </c>
      <c r="H84" s="73">
        <f t="shared" si="23"/>
        <v>50556.86</v>
      </c>
      <c r="I84" s="73">
        <f t="shared" si="23"/>
        <v>51424.14</v>
      </c>
      <c r="J84" s="73">
        <f t="shared" si="23"/>
        <v>56023</v>
      </c>
      <c r="K84" s="73">
        <f t="shared" si="23"/>
        <v>56023</v>
      </c>
      <c r="L84" s="73">
        <f t="shared" si="23"/>
        <v>35073</v>
      </c>
      <c r="M84" s="73">
        <f t="shared" si="23"/>
        <v>4555</v>
      </c>
      <c r="N84" s="73">
        <f t="shared" si="23"/>
        <v>4552</v>
      </c>
      <c r="O84" s="76">
        <f>SUM(C84:N84)</f>
        <v>504513.51999999996</v>
      </c>
      <c r="P84" s="34"/>
    </row>
    <row r="85" spans="2:16" s="8" customFormat="1" ht="15.75" customHeight="1">
      <c r="B85" s="47" t="s">
        <v>39</v>
      </c>
      <c r="C85" s="71">
        <f t="shared" ref="C85:I85" si="24">C32</f>
        <v>600</v>
      </c>
      <c r="D85" s="82">
        <f t="shared" si="24"/>
        <v>1000</v>
      </c>
      <c r="E85" s="82">
        <f t="shared" si="24"/>
        <v>1960</v>
      </c>
      <c r="F85" s="82">
        <f t="shared" si="24"/>
        <v>1480</v>
      </c>
      <c r="G85" s="82">
        <f t="shared" si="24"/>
        <v>1200</v>
      </c>
      <c r="H85" s="82">
        <f t="shared" si="24"/>
        <v>1720</v>
      </c>
      <c r="I85" s="82">
        <f t="shared" si="24"/>
        <v>1669</v>
      </c>
      <c r="J85" s="82">
        <f t="shared" ref="J85:N85" si="25">J32</f>
        <v>1559</v>
      </c>
      <c r="K85" s="82">
        <f t="shared" si="25"/>
        <v>1559</v>
      </c>
      <c r="L85" s="82">
        <f t="shared" si="25"/>
        <v>976</v>
      </c>
      <c r="M85" s="82">
        <f t="shared" si="25"/>
        <v>127</v>
      </c>
      <c r="N85" s="82">
        <f t="shared" si="25"/>
        <v>127</v>
      </c>
      <c r="O85" s="76">
        <f t="shared" ref="O85:O88" si="26">SUM(C85:N85)</f>
        <v>13977</v>
      </c>
      <c r="P85" s="34"/>
    </row>
    <row r="86" spans="2:16" s="8" customFormat="1" ht="15.75" customHeight="1">
      <c r="B86" s="47" t="s">
        <v>42</v>
      </c>
      <c r="C86" s="152">
        <f>C43</f>
        <v>0</v>
      </c>
      <c r="D86" s="152">
        <f t="shared" ref="D86:N86" si="27">D43</f>
        <v>0</v>
      </c>
      <c r="E86" s="152">
        <f t="shared" si="27"/>
        <v>0</v>
      </c>
      <c r="F86" s="152">
        <f t="shared" si="27"/>
        <v>0</v>
      </c>
      <c r="G86" s="152">
        <f t="shared" si="27"/>
        <v>0</v>
      </c>
      <c r="H86" s="152">
        <f t="shared" si="27"/>
        <v>0</v>
      </c>
      <c r="I86" s="152">
        <f t="shared" si="27"/>
        <v>0</v>
      </c>
      <c r="J86" s="71">
        <f t="shared" si="27"/>
        <v>5761</v>
      </c>
      <c r="K86" s="71">
        <f t="shared" si="27"/>
        <v>5760</v>
      </c>
      <c r="L86" s="71">
        <f t="shared" si="27"/>
        <v>3606</v>
      </c>
      <c r="M86" s="71">
        <f t="shared" si="27"/>
        <v>468</v>
      </c>
      <c r="N86" s="71">
        <f t="shared" si="27"/>
        <v>470</v>
      </c>
      <c r="O86" s="76">
        <f t="shared" si="26"/>
        <v>16065</v>
      </c>
      <c r="P86" s="34"/>
    </row>
    <row r="87" spans="2:16" s="8" customFormat="1" ht="15.75" customHeight="1">
      <c r="B87" s="47" t="s">
        <v>59</v>
      </c>
      <c r="C87" s="71">
        <f>C50</f>
        <v>72870</v>
      </c>
      <c r="D87" s="71">
        <f t="shared" ref="D87:N87" si="28">D50</f>
        <v>72115</v>
      </c>
      <c r="E87" s="71">
        <f t="shared" si="28"/>
        <v>70675</v>
      </c>
      <c r="F87" s="71">
        <f t="shared" si="28"/>
        <v>72270</v>
      </c>
      <c r="G87" s="71">
        <f t="shared" si="28"/>
        <v>74355</v>
      </c>
      <c r="H87" s="71">
        <f t="shared" si="28"/>
        <v>73905</v>
      </c>
      <c r="I87" s="71">
        <f t="shared" si="28"/>
        <v>70585</v>
      </c>
      <c r="J87" s="71">
        <f t="shared" si="28"/>
        <v>74907</v>
      </c>
      <c r="K87" s="71">
        <f t="shared" si="28"/>
        <v>74907</v>
      </c>
      <c r="L87" s="71">
        <f t="shared" si="28"/>
        <v>46893</v>
      </c>
      <c r="M87" s="71">
        <f t="shared" si="28"/>
        <v>6090</v>
      </c>
      <c r="N87" s="71">
        <f t="shared" si="28"/>
        <v>6090</v>
      </c>
      <c r="O87" s="76">
        <f t="shared" si="26"/>
        <v>715662</v>
      </c>
      <c r="P87" s="34"/>
    </row>
    <row r="88" spans="2:16" s="8" customFormat="1" ht="15.75" customHeight="1" thickBot="1">
      <c r="B88" s="74" t="s">
        <v>40</v>
      </c>
      <c r="C88" s="72">
        <f>C54</f>
        <v>12068</v>
      </c>
      <c r="D88" s="72">
        <f t="shared" ref="D88:N88" si="29">D54</f>
        <v>13172</v>
      </c>
      <c r="E88" s="72">
        <f t="shared" si="29"/>
        <v>12711</v>
      </c>
      <c r="F88" s="72">
        <f t="shared" si="29"/>
        <v>12922</v>
      </c>
      <c r="G88" s="72">
        <f t="shared" si="29"/>
        <v>12784</v>
      </c>
      <c r="H88" s="72">
        <f t="shared" si="29"/>
        <v>13044</v>
      </c>
      <c r="I88" s="72">
        <f t="shared" si="29"/>
        <v>12188</v>
      </c>
      <c r="J88" s="72">
        <f t="shared" si="29"/>
        <v>12623</v>
      </c>
      <c r="K88" s="72">
        <f t="shared" si="29"/>
        <v>12623</v>
      </c>
      <c r="L88" s="72">
        <f t="shared" si="29"/>
        <v>7902</v>
      </c>
      <c r="M88" s="72">
        <f t="shared" si="29"/>
        <v>1026</v>
      </c>
      <c r="N88" s="72">
        <f t="shared" si="29"/>
        <v>1028</v>
      </c>
      <c r="O88" s="76">
        <f t="shared" si="26"/>
        <v>124091</v>
      </c>
      <c r="P88" s="34"/>
    </row>
    <row r="89" spans="2:16" s="8" customFormat="1" ht="15.75" customHeight="1" thickBot="1">
      <c r="B89" s="77" t="s">
        <v>44</v>
      </c>
      <c r="C89" s="80">
        <f>SUM(C84:C88)</f>
        <v>128688.05</v>
      </c>
      <c r="D89" s="80">
        <f t="shared" ref="D89:O89" si="30">SUM(D84:D88)</f>
        <v>137323.82</v>
      </c>
      <c r="E89" s="80">
        <f t="shared" si="30"/>
        <v>136452.71</v>
      </c>
      <c r="F89" s="80">
        <f t="shared" si="30"/>
        <v>137134.51999999999</v>
      </c>
      <c r="G89" s="80">
        <f t="shared" si="30"/>
        <v>138889.41999999998</v>
      </c>
      <c r="H89" s="80">
        <f t="shared" si="30"/>
        <v>139225.85999999999</v>
      </c>
      <c r="I89" s="80">
        <f t="shared" si="30"/>
        <v>135866.14000000001</v>
      </c>
      <c r="J89" s="80">
        <f t="shared" si="30"/>
        <v>150873</v>
      </c>
      <c r="K89" s="80">
        <f t="shared" si="30"/>
        <v>150872</v>
      </c>
      <c r="L89" s="80">
        <f t="shared" si="30"/>
        <v>94450</v>
      </c>
      <c r="M89" s="80">
        <f t="shared" si="30"/>
        <v>12266</v>
      </c>
      <c r="N89" s="80">
        <f t="shared" si="30"/>
        <v>12267</v>
      </c>
      <c r="O89" s="80">
        <f t="shared" si="30"/>
        <v>1374308.52</v>
      </c>
      <c r="P89" s="34"/>
    </row>
    <row r="90" spans="2:16" s="8" customFormat="1" ht="15.75" customHeight="1">
      <c r="B90" s="4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34"/>
    </row>
    <row r="91" spans="2:16" s="8" customFormat="1" ht="15.75" customHeight="1" thickBot="1"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28">
        <f>O89-O72</f>
        <v>0</v>
      </c>
      <c r="P91" s="34"/>
    </row>
    <row r="92" spans="2:16" s="8" customFormat="1" ht="17.25" thickBot="1">
      <c r="B92" s="78" t="s">
        <v>41</v>
      </c>
      <c r="C92" s="14" t="s">
        <v>60</v>
      </c>
      <c r="D92" s="81" t="s">
        <v>61</v>
      </c>
      <c r="E92" s="81" t="s">
        <v>62</v>
      </c>
      <c r="F92" s="81" t="s">
        <v>54</v>
      </c>
      <c r="G92" s="81" t="s">
        <v>55</v>
      </c>
      <c r="H92" s="81" t="s">
        <v>68</v>
      </c>
      <c r="I92" s="134" t="s">
        <v>81</v>
      </c>
      <c r="J92" s="81" t="s">
        <v>83</v>
      </c>
      <c r="K92" s="81" t="s">
        <v>84</v>
      </c>
      <c r="L92" s="81" t="s">
        <v>85</v>
      </c>
      <c r="M92" s="81" t="s">
        <v>86</v>
      </c>
      <c r="N92" s="81" t="s">
        <v>87</v>
      </c>
      <c r="O92" s="52" t="s">
        <v>51</v>
      </c>
      <c r="P92" s="57"/>
    </row>
    <row r="93" spans="2:16" s="8" customFormat="1">
      <c r="B93" s="79" t="s">
        <v>39</v>
      </c>
      <c r="C93" s="73">
        <f t="shared" ref="C93:N93" si="31">C33</f>
        <v>0</v>
      </c>
      <c r="D93" s="73">
        <f t="shared" si="31"/>
        <v>800</v>
      </c>
      <c r="E93" s="73">
        <f t="shared" si="31"/>
        <v>560</v>
      </c>
      <c r="F93" s="73">
        <f t="shared" si="31"/>
        <v>480</v>
      </c>
      <c r="G93" s="73">
        <f t="shared" si="31"/>
        <v>560</v>
      </c>
      <c r="H93" s="73">
        <f t="shared" si="31"/>
        <v>640</v>
      </c>
      <c r="I93" s="73">
        <f t="shared" si="31"/>
        <v>1231</v>
      </c>
      <c r="J93" s="73">
        <f t="shared" si="31"/>
        <v>471</v>
      </c>
      <c r="K93" s="73">
        <f t="shared" si="31"/>
        <v>471</v>
      </c>
      <c r="L93" s="73">
        <f t="shared" si="31"/>
        <v>295</v>
      </c>
      <c r="M93" s="73">
        <f t="shared" si="31"/>
        <v>38</v>
      </c>
      <c r="N93" s="73">
        <f t="shared" si="31"/>
        <v>37</v>
      </c>
      <c r="O93" s="73">
        <f>SUM(C93:N93)</f>
        <v>5583</v>
      </c>
      <c r="P93" s="34"/>
    </row>
    <row r="94" spans="2:16" s="8" customFormat="1">
      <c r="B94" s="47" t="s">
        <v>42</v>
      </c>
      <c r="C94" s="71">
        <f>C42</f>
        <v>3240</v>
      </c>
      <c r="D94" s="71">
        <f t="shared" ref="D94:N94" si="32">D42</f>
        <v>3440</v>
      </c>
      <c r="E94" s="71">
        <f t="shared" si="32"/>
        <v>3480</v>
      </c>
      <c r="F94" s="71">
        <f t="shared" si="32"/>
        <v>3850</v>
      </c>
      <c r="G94" s="71">
        <f t="shared" si="32"/>
        <v>2870</v>
      </c>
      <c r="H94" s="71">
        <f t="shared" si="32"/>
        <v>3420</v>
      </c>
      <c r="I94" s="71">
        <f t="shared" si="32"/>
        <v>3712</v>
      </c>
      <c r="J94" s="71">
        <f t="shared" si="32"/>
        <v>3001</v>
      </c>
      <c r="K94" s="71">
        <f t="shared" si="32"/>
        <v>3001</v>
      </c>
      <c r="L94" s="71">
        <f t="shared" si="32"/>
        <v>1879</v>
      </c>
      <c r="M94" s="71">
        <f t="shared" si="32"/>
        <v>244</v>
      </c>
      <c r="N94" s="71">
        <f t="shared" si="32"/>
        <v>245</v>
      </c>
      <c r="O94" s="73">
        <f t="shared" ref="O94:O95" si="33">SUM(C94:N94)</f>
        <v>32382</v>
      </c>
      <c r="P94" s="34"/>
    </row>
    <row r="95" spans="2:16" s="8" customFormat="1" ht="17.25" thickBot="1">
      <c r="B95" s="74" t="s">
        <v>40</v>
      </c>
      <c r="C95" s="72">
        <f>C55</f>
        <v>7713</v>
      </c>
      <c r="D95" s="72">
        <f t="shared" ref="D95:N95" si="34">D55</f>
        <v>7636</v>
      </c>
      <c r="E95" s="72">
        <f t="shared" si="34"/>
        <v>7714</v>
      </c>
      <c r="F95" s="72">
        <f t="shared" si="34"/>
        <v>7372</v>
      </c>
      <c r="G95" s="72">
        <f t="shared" si="34"/>
        <v>6849</v>
      </c>
      <c r="H95" s="72">
        <f t="shared" si="34"/>
        <v>7170</v>
      </c>
      <c r="I95" s="72">
        <f t="shared" si="34"/>
        <v>8184</v>
      </c>
      <c r="J95" s="72">
        <f t="shared" si="34"/>
        <v>3916</v>
      </c>
      <c r="K95" s="72">
        <f t="shared" si="34"/>
        <v>3916</v>
      </c>
      <c r="L95" s="72">
        <f t="shared" si="34"/>
        <v>2452</v>
      </c>
      <c r="M95" s="72">
        <f t="shared" si="34"/>
        <v>318</v>
      </c>
      <c r="N95" s="72">
        <f t="shared" si="34"/>
        <v>317</v>
      </c>
      <c r="O95" s="73">
        <f t="shared" si="33"/>
        <v>63557</v>
      </c>
      <c r="P95" s="34"/>
    </row>
    <row r="96" spans="2:16" s="8" customFormat="1" ht="17.25" thickBot="1">
      <c r="B96" s="90" t="s">
        <v>37</v>
      </c>
      <c r="C96" s="85">
        <f>SUM(C93:C95)</f>
        <v>10953</v>
      </c>
      <c r="D96" s="85">
        <f t="shared" ref="D96:N96" si="35">SUM(D93:D95)</f>
        <v>11876</v>
      </c>
      <c r="E96" s="85">
        <f t="shared" si="35"/>
        <v>11754</v>
      </c>
      <c r="F96" s="85">
        <f t="shared" si="35"/>
        <v>11702</v>
      </c>
      <c r="G96" s="85">
        <f t="shared" si="35"/>
        <v>10279</v>
      </c>
      <c r="H96" s="85">
        <f t="shared" si="35"/>
        <v>11230</v>
      </c>
      <c r="I96" s="85">
        <f t="shared" si="35"/>
        <v>13127</v>
      </c>
      <c r="J96" s="85">
        <f t="shared" si="35"/>
        <v>7388</v>
      </c>
      <c r="K96" s="85">
        <f t="shared" si="35"/>
        <v>7388</v>
      </c>
      <c r="L96" s="85">
        <f t="shared" si="35"/>
        <v>4626</v>
      </c>
      <c r="M96" s="85">
        <f t="shared" si="35"/>
        <v>600</v>
      </c>
      <c r="N96" s="85">
        <f t="shared" si="35"/>
        <v>599</v>
      </c>
      <c r="O96" s="80">
        <f t="shared" ref="O96" si="36">SUM(O93:O95)</f>
        <v>101522</v>
      </c>
      <c r="P96" s="28"/>
    </row>
    <row r="97" spans="2:16" s="8" customFormat="1">
      <c r="B97" s="48"/>
      <c r="C97" s="4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>
        <f>O96-O73</f>
        <v>0</v>
      </c>
      <c r="P97" s="35"/>
    </row>
    <row r="98" spans="2:16" s="8" customFormat="1" ht="17.25" thickBot="1">
      <c r="P98" s="57"/>
    </row>
    <row r="99" spans="2:16" s="8" customFormat="1" ht="17.25" thickBot="1">
      <c r="B99" s="78" t="s">
        <v>13</v>
      </c>
      <c r="C99" s="14" t="s">
        <v>60</v>
      </c>
      <c r="D99" s="81" t="s">
        <v>61</v>
      </c>
      <c r="E99" s="81" t="s">
        <v>62</v>
      </c>
      <c r="F99" s="81" t="s">
        <v>54</v>
      </c>
      <c r="G99" s="81" t="s">
        <v>55</v>
      </c>
      <c r="H99" s="81" t="s">
        <v>68</v>
      </c>
      <c r="I99" s="134" t="s">
        <v>81</v>
      </c>
      <c r="J99" s="81" t="s">
        <v>83</v>
      </c>
      <c r="K99" s="81" t="s">
        <v>84</v>
      </c>
      <c r="L99" s="81" t="s">
        <v>85</v>
      </c>
      <c r="M99" s="81" t="s">
        <v>86</v>
      </c>
      <c r="N99" s="81" t="s">
        <v>87</v>
      </c>
      <c r="O99" s="52" t="s">
        <v>51</v>
      </c>
      <c r="P99" s="28"/>
    </row>
    <row r="100" spans="2:16" s="8" customFormat="1">
      <c r="B100" s="79" t="s">
        <v>38</v>
      </c>
      <c r="C100" s="73">
        <f>C20</f>
        <v>9427.15</v>
      </c>
      <c r="D100" s="73">
        <f t="shared" ref="D100:N100" si="37">D20</f>
        <v>19045.36</v>
      </c>
      <c r="E100" s="73">
        <f t="shared" si="37"/>
        <v>28888.54</v>
      </c>
      <c r="F100" s="73">
        <f t="shared" si="37"/>
        <v>20376.77</v>
      </c>
      <c r="G100" s="73">
        <f t="shared" si="37"/>
        <v>20755.919999999998</v>
      </c>
      <c r="H100" s="73">
        <f t="shared" si="37"/>
        <v>23318.14</v>
      </c>
      <c r="I100" s="73">
        <f t="shared" si="37"/>
        <v>27744</v>
      </c>
      <c r="J100" s="73">
        <f t="shared" si="37"/>
        <v>21082</v>
      </c>
      <c r="K100" s="73">
        <f t="shared" si="37"/>
        <v>21082</v>
      </c>
      <c r="L100" s="73">
        <f t="shared" si="37"/>
        <v>13198</v>
      </c>
      <c r="M100" s="73">
        <f t="shared" si="37"/>
        <v>1714</v>
      </c>
      <c r="N100" s="73">
        <f t="shared" si="37"/>
        <v>1714</v>
      </c>
      <c r="O100" s="73">
        <f>SUM(C100:N100)</f>
        <v>208345.88</v>
      </c>
      <c r="P100" s="28"/>
    </row>
    <row r="101" spans="2:16" s="8" customFormat="1" ht="17.25" thickBot="1">
      <c r="B101" s="74" t="s">
        <v>40</v>
      </c>
      <c r="C101" s="152">
        <f>C56</f>
        <v>0</v>
      </c>
      <c r="D101" s="152">
        <f t="shared" ref="D101:N101" si="38">D56</f>
        <v>0</v>
      </c>
      <c r="E101" s="152">
        <f t="shared" si="38"/>
        <v>0</v>
      </c>
      <c r="F101" s="152">
        <f t="shared" si="38"/>
        <v>0</v>
      </c>
      <c r="G101" s="152">
        <f t="shared" si="38"/>
        <v>0</v>
      </c>
      <c r="H101" s="152">
        <f t="shared" si="38"/>
        <v>0</v>
      </c>
      <c r="I101" s="152">
        <f t="shared" si="38"/>
        <v>0</v>
      </c>
      <c r="J101" s="71">
        <f t="shared" si="38"/>
        <v>4371</v>
      </c>
      <c r="K101" s="71">
        <f t="shared" si="38"/>
        <v>4371</v>
      </c>
      <c r="L101" s="71">
        <f t="shared" si="38"/>
        <v>2736</v>
      </c>
      <c r="M101" s="71">
        <f t="shared" si="38"/>
        <v>356</v>
      </c>
      <c r="N101" s="71">
        <f t="shared" si="38"/>
        <v>355</v>
      </c>
      <c r="O101" s="73">
        <f>SUM(C101:N101)</f>
        <v>12189</v>
      </c>
      <c r="P101" s="34"/>
    </row>
    <row r="102" spans="2:16" s="8" customFormat="1" ht="17.25" thickBot="1">
      <c r="B102" s="90" t="s">
        <v>37</v>
      </c>
      <c r="C102" s="85">
        <f>SUM(C100:C101)</f>
        <v>9427.15</v>
      </c>
      <c r="D102" s="85">
        <f t="shared" ref="D102:N102" si="39">SUM(D100:D101)</f>
        <v>19045.36</v>
      </c>
      <c r="E102" s="85">
        <f t="shared" si="39"/>
        <v>28888.54</v>
      </c>
      <c r="F102" s="85">
        <f t="shared" si="39"/>
        <v>20376.77</v>
      </c>
      <c r="G102" s="85">
        <f t="shared" si="39"/>
        <v>20755.919999999998</v>
      </c>
      <c r="H102" s="85">
        <f t="shared" si="39"/>
        <v>23318.14</v>
      </c>
      <c r="I102" s="85">
        <f t="shared" si="39"/>
        <v>27744</v>
      </c>
      <c r="J102" s="85">
        <f t="shared" si="39"/>
        <v>25453</v>
      </c>
      <c r="K102" s="85">
        <f t="shared" si="39"/>
        <v>25453</v>
      </c>
      <c r="L102" s="85">
        <f t="shared" si="39"/>
        <v>15934</v>
      </c>
      <c r="M102" s="85">
        <f t="shared" si="39"/>
        <v>2070</v>
      </c>
      <c r="N102" s="85">
        <f t="shared" si="39"/>
        <v>2069</v>
      </c>
      <c r="O102" s="80">
        <f>SUM(O100:O101)</f>
        <v>220534.88</v>
      </c>
      <c r="P102" s="28"/>
    </row>
    <row r="103" spans="2:16" s="8" customFormat="1" ht="17.25" thickBot="1">
      <c r="O103" s="66">
        <f>O102-O74</f>
        <v>0</v>
      </c>
      <c r="P103" s="28"/>
    </row>
    <row r="104" spans="2:16" s="8" customFormat="1" ht="17.25" thickBot="1">
      <c r="B104" s="78" t="s">
        <v>14</v>
      </c>
      <c r="C104" s="14" t="s">
        <v>60</v>
      </c>
      <c r="D104" s="81" t="s">
        <v>61</v>
      </c>
      <c r="E104" s="81" t="s">
        <v>62</v>
      </c>
      <c r="F104" s="81" t="s">
        <v>54</v>
      </c>
      <c r="G104" s="81" t="s">
        <v>55</v>
      </c>
      <c r="H104" s="81" t="s">
        <v>68</v>
      </c>
      <c r="I104" s="134" t="s">
        <v>81</v>
      </c>
      <c r="J104" s="81" t="s">
        <v>83</v>
      </c>
      <c r="K104" s="81" t="s">
        <v>84</v>
      </c>
      <c r="L104" s="81" t="s">
        <v>85</v>
      </c>
      <c r="M104" s="81" t="s">
        <v>86</v>
      </c>
      <c r="N104" s="81" t="s">
        <v>87</v>
      </c>
      <c r="O104" s="52" t="s">
        <v>51</v>
      </c>
      <c r="P104" s="28"/>
    </row>
    <row r="105" spans="2:16" s="8" customFormat="1">
      <c r="B105" s="79" t="s">
        <v>38</v>
      </c>
      <c r="C105" s="73">
        <f>C21</f>
        <v>9758.49</v>
      </c>
      <c r="D105" s="73">
        <f t="shared" ref="D105:N105" si="40">D21</f>
        <v>17597.009999999998</v>
      </c>
      <c r="E105" s="73">
        <f t="shared" si="40"/>
        <v>18769.990000000002</v>
      </c>
      <c r="F105" s="73">
        <f t="shared" si="40"/>
        <v>17954.37</v>
      </c>
      <c r="G105" s="73">
        <f t="shared" si="40"/>
        <v>18763.060000000001</v>
      </c>
      <c r="H105" s="73">
        <f t="shared" si="40"/>
        <v>20568.509999999998</v>
      </c>
      <c r="I105" s="73">
        <f t="shared" si="40"/>
        <v>25210</v>
      </c>
      <c r="J105" s="73">
        <f t="shared" si="40"/>
        <v>28550</v>
      </c>
      <c r="K105" s="73">
        <f t="shared" si="40"/>
        <v>28554</v>
      </c>
      <c r="L105" s="73">
        <f t="shared" si="40"/>
        <v>17873</v>
      </c>
      <c r="M105" s="73">
        <f t="shared" si="40"/>
        <v>2320</v>
      </c>
      <c r="N105" s="73">
        <f t="shared" si="40"/>
        <v>2314</v>
      </c>
      <c r="O105" s="73">
        <f>SUM(C105:N105)</f>
        <v>208232.43</v>
      </c>
      <c r="P105" s="28"/>
    </row>
    <row r="106" spans="2:16" s="8" customFormat="1" ht="17.25" thickBot="1">
      <c r="B106" s="74" t="s">
        <v>42</v>
      </c>
      <c r="C106" s="152">
        <f>C44</f>
        <v>0</v>
      </c>
      <c r="D106" s="152">
        <f t="shared" ref="D106:N106" si="41">D44</f>
        <v>0</v>
      </c>
      <c r="E106" s="152">
        <f t="shared" si="41"/>
        <v>0</v>
      </c>
      <c r="F106" s="152">
        <f t="shared" si="41"/>
        <v>0</v>
      </c>
      <c r="G106" s="152">
        <f t="shared" si="41"/>
        <v>0</v>
      </c>
      <c r="H106" s="152">
        <f t="shared" si="41"/>
        <v>0</v>
      </c>
      <c r="I106" s="152">
        <f t="shared" si="41"/>
        <v>0</v>
      </c>
      <c r="J106" s="71">
        <f t="shared" si="41"/>
        <v>2688</v>
      </c>
      <c r="K106" s="71">
        <f t="shared" si="41"/>
        <v>2688</v>
      </c>
      <c r="L106" s="71">
        <f t="shared" si="41"/>
        <v>1683</v>
      </c>
      <c r="M106" s="71">
        <f t="shared" si="41"/>
        <v>219</v>
      </c>
      <c r="N106" s="71">
        <f t="shared" si="41"/>
        <v>218</v>
      </c>
      <c r="O106" s="73">
        <f>SUM(C106:N106)</f>
        <v>7496</v>
      </c>
      <c r="P106" s="28"/>
    </row>
    <row r="107" spans="2:16" s="8" customFormat="1" ht="17.25" thickBot="1">
      <c r="B107" s="90" t="s">
        <v>37</v>
      </c>
      <c r="C107" s="85">
        <f>SUM(C105:C106)</f>
        <v>9758.49</v>
      </c>
      <c r="D107" s="85">
        <f t="shared" ref="D107:O107" si="42">SUM(D105:D106)</f>
        <v>17597.009999999998</v>
      </c>
      <c r="E107" s="85">
        <f t="shared" si="42"/>
        <v>18769.990000000002</v>
      </c>
      <c r="F107" s="85">
        <f t="shared" si="42"/>
        <v>17954.37</v>
      </c>
      <c r="G107" s="85">
        <f t="shared" si="42"/>
        <v>18763.060000000001</v>
      </c>
      <c r="H107" s="85">
        <f t="shared" si="42"/>
        <v>20568.509999999998</v>
      </c>
      <c r="I107" s="85">
        <f t="shared" si="42"/>
        <v>25210</v>
      </c>
      <c r="J107" s="85">
        <f t="shared" si="42"/>
        <v>31238</v>
      </c>
      <c r="K107" s="85">
        <f t="shared" si="42"/>
        <v>31242</v>
      </c>
      <c r="L107" s="85">
        <f t="shared" si="42"/>
        <v>19556</v>
      </c>
      <c r="M107" s="85">
        <f t="shared" si="42"/>
        <v>2539</v>
      </c>
      <c r="N107" s="85">
        <f t="shared" si="42"/>
        <v>2532</v>
      </c>
      <c r="O107" s="85">
        <f t="shared" si="42"/>
        <v>215728.43</v>
      </c>
      <c r="P107" s="28"/>
    </row>
    <row r="108" spans="2:16" s="8" customFormat="1" ht="17.25" thickBot="1">
      <c r="O108" s="66">
        <f>O107-O75</f>
        <v>0</v>
      </c>
      <c r="P108" s="28"/>
    </row>
    <row r="109" spans="2:16" s="8" customFormat="1" ht="17.25" thickBot="1">
      <c r="B109" s="77" t="s">
        <v>9</v>
      </c>
      <c r="C109" s="95" t="s">
        <v>60</v>
      </c>
      <c r="D109" s="95" t="s">
        <v>61</v>
      </c>
      <c r="E109" s="95" t="s">
        <v>62</v>
      </c>
      <c r="F109" s="95" t="s">
        <v>54</v>
      </c>
      <c r="G109" s="95" t="s">
        <v>55</v>
      </c>
      <c r="H109" s="81" t="s">
        <v>68</v>
      </c>
      <c r="I109" s="134" t="s">
        <v>81</v>
      </c>
      <c r="J109" s="81" t="s">
        <v>83</v>
      </c>
      <c r="K109" s="81" t="s">
        <v>84</v>
      </c>
      <c r="L109" s="81" t="s">
        <v>85</v>
      </c>
      <c r="M109" s="81" t="s">
        <v>86</v>
      </c>
      <c r="N109" s="81" t="s">
        <v>87</v>
      </c>
      <c r="O109" s="96" t="s">
        <v>51</v>
      </c>
      <c r="P109" s="35"/>
    </row>
    <row r="110" spans="2:16" s="8" customFormat="1">
      <c r="B110" s="75" t="s">
        <v>65</v>
      </c>
      <c r="C110" s="73">
        <f>C15</f>
        <v>59036.42</v>
      </c>
      <c r="D110" s="73">
        <f t="shared" ref="D110:N110" si="43">D15</f>
        <v>67289.509999999995</v>
      </c>
      <c r="E110" s="73">
        <f t="shared" si="43"/>
        <v>62437.11</v>
      </c>
      <c r="F110" s="73">
        <f t="shared" si="43"/>
        <v>70022.89</v>
      </c>
      <c r="G110" s="73">
        <f t="shared" si="43"/>
        <v>64642.73</v>
      </c>
      <c r="H110" s="73">
        <f t="shared" si="43"/>
        <v>59563.9</v>
      </c>
      <c r="I110" s="73">
        <f t="shared" si="43"/>
        <v>63453.189999999995</v>
      </c>
      <c r="J110" s="73">
        <f t="shared" si="43"/>
        <v>63378</v>
      </c>
      <c r="K110" s="73">
        <f t="shared" si="43"/>
        <v>63377</v>
      </c>
      <c r="L110" s="73">
        <f t="shared" si="43"/>
        <v>39677</v>
      </c>
      <c r="M110" s="73">
        <f t="shared" si="43"/>
        <v>5153</v>
      </c>
      <c r="N110" s="73">
        <f t="shared" si="43"/>
        <v>5150</v>
      </c>
      <c r="O110" s="73">
        <f>SUM(C110:N110)</f>
        <v>623180.75</v>
      </c>
      <c r="P110" s="35"/>
    </row>
    <row r="111" spans="2:16" s="8" customFormat="1" ht="17.25" thickBot="1">
      <c r="B111" s="115" t="s">
        <v>63</v>
      </c>
      <c r="C111" s="116">
        <f>C26</f>
        <v>0</v>
      </c>
      <c r="D111" s="116">
        <f t="shared" ref="D111:N111" si="44">D26</f>
        <v>0</v>
      </c>
      <c r="E111" s="116">
        <f t="shared" si="44"/>
        <v>0</v>
      </c>
      <c r="F111" s="116">
        <f t="shared" si="44"/>
        <v>1541.51</v>
      </c>
      <c r="G111" s="116">
        <f t="shared" si="44"/>
        <v>2977.75</v>
      </c>
      <c r="H111" s="116">
        <f t="shared" si="44"/>
        <v>0</v>
      </c>
      <c r="I111" s="116">
        <f t="shared" si="44"/>
        <v>0</v>
      </c>
      <c r="J111" s="116">
        <f t="shared" si="44"/>
        <v>0</v>
      </c>
      <c r="K111" s="116">
        <f t="shared" si="44"/>
        <v>0</v>
      </c>
      <c r="L111" s="116">
        <f t="shared" si="44"/>
        <v>0</v>
      </c>
      <c r="M111" s="116">
        <f t="shared" si="44"/>
        <v>0</v>
      </c>
      <c r="N111" s="116">
        <f t="shared" si="44"/>
        <v>0</v>
      </c>
      <c r="O111" s="116">
        <f>SUM(C111:N111)</f>
        <v>4519.26</v>
      </c>
    </row>
    <row r="112" spans="2:16" s="8" customFormat="1" ht="17.25" thickBot="1">
      <c r="B112" s="94" t="s">
        <v>67</v>
      </c>
      <c r="C112" s="80">
        <f>SUM(C110:C111)</f>
        <v>59036.42</v>
      </c>
      <c r="D112" s="80">
        <f t="shared" ref="D112:M112" si="45">SUM(D110:D111)</f>
        <v>67289.509999999995</v>
      </c>
      <c r="E112" s="80">
        <f t="shared" si="45"/>
        <v>62437.11</v>
      </c>
      <c r="F112" s="80">
        <f t="shared" si="45"/>
        <v>71564.399999999994</v>
      </c>
      <c r="G112" s="80">
        <f t="shared" si="45"/>
        <v>67620.48000000001</v>
      </c>
      <c r="H112" s="80">
        <f t="shared" si="45"/>
        <v>59563.9</v>
      </c>
      <c r="I112" s="80">
        <f t="shared" si="45"/>
        <v>63453.189999999995</v>
      </c>
      <c r="J112" s="80">
        <f t="shared" si="45"/>
        <v>63378</v>
      </c>
      <c r="K112" s="80">
        <f t="shared" si="45"/>
        <v>63377</v>
      </c>
      <c r="L112" s="80">
        <f t="shared" si="45"/>
        <v>39677</v>
      </c>
      <c r="M112" s="80">
        <f t="shared" si="45"/>
        <v>5153</v>
      </c>
      <c r="N112" s="80">
        <f t="shared" ref="N112" si="46">SUM(N110:N111)</f>
        <v>5150</v>
      </c>
      <c r="O112" s="80">
        <f t="shared" ref="O112" si="47">SUM(O110:O111)</f>
        <v>627700.01</v>
      </c>
    </row>
    <row r="113" spans="2:16" s="8" customFormat="1" ht="17.25" thickBot="1">
      <c r="O113" s="28"/>
      <c r="P113" s="35"/>
    </row>
    <row r="114" spans="2:16" s="8" customFormat="1" ht="17.25" thickBot="1">
      <c r="B114" s="77" t="s">
        <v>66</v>
      </c>
      <c r="C114" s="95" t="s">
        <v>60</v>
      </c>
      <c r="D114" s="95" t="s">
        <v>61</v>
      </c>
      <c r="E114" s="95" t="s">
        <v>62</v>
      </c>
      <c r="F114" s="95" t="s">
        <v>54</v>
      </c>
      <c r="G114" s="95" t="s">
        <v>55</v>
      </c>
      <c r="H114" s="81" t="s">
        <v>68</v>
      </c>
      <c r="I114" s="134" t="s">
        <v>81</v>
      </c>
      <c r="J114" s="81" t="s">
        <v>83</v>
      </c>
      <c r="K114" s="81" t="s">
        <v>84</v>
      </c>
      <c r="L114" s="81" t="s">
        <v>85</v>
      </c>
      <c r="M114" s="81" t="s">
        <v>86</v>
      </c>
      <c r="N114" s="81" t="s">
        <v>87</v>
      </c>
      <c r="O114" s="96" t="s">
        <v>51</v>
      </c>
      <c r="P114" s="35"/>
    </row>
    <row r="115" spans="2:16" s="8" customFormat="1">
      <c r="B115" s="75" t="s">
        <v>65</v>
      </c>
      <c r="C115" s="73">
        <f>C17</f>
        <v>59889.71</v>
      </c>
      <c r="D115" s="73">
        <f t="shared" ref="D115:N115" si="48">D17</f>
        <v>68142.460000000006</v>
      </c>
      <c r="E115" s="73">
        <f t="shared" si="48"/>
        <v>63298.27</v>
      </c>
      <c r="F115" s="73">
        <f t="shared" si="48"/>
        <v>60902.12</v>
      </c>
      <c r="G115" s="73">
        <f t="shared" si="48"/>
        <v>62207.54</v>
      </c>
      <c r="H115" s="73">
        <f t="shared" si="48"/>
        <v>62518.14</v>
      </c>
      <c r="I115" s="73">
        <f t="shared" si="48"/>
        <v>60631.12</v>
      </c>
      <c r="J115" s="73">
        <f t="shared" si="48"/>
        <v>52288</v>
      </c>
      <c r="K115" s="73">
        <f t="shared" si="48"/>
        <v>52288</v>
      </c>
      <c r="L115" s="73">
        <f t="shared" si="48"/>
        <v>32735</v>
      </c>
      <c r="M115" s="73">
        <f t="shared" si="48"/>
        <v>4251</v>
      </c>
      <c r="N115" s="73">
        <f t="shared" si="48"/>
        <v>4249</v>
      </c>
      <c r="O115" s="73">
        <f>SUM(C115:N115)</f>
        <v>583400.36</v>
      </c>
      <c r="P115" s="35"/>
    </row>
    <row r="116" spans="2:16" s="8" customFormat="1" ht="17.25" thickBot="1">
      <c r="B116" s="115" t="s">
        <v>63</v>
      </c>
      <c r="C116" s="116">
        <f t="shared" ref="C116:N116" si="49">C27</f>
        <v>0</v>
      </c>
      <c r="D116" s="116">
        <f t="shared" si="49"/>
        <v>1583.68</v>
      </c>
      <c r="E116" s="116">
        <f t="shared" si="49"/>
        <v>10276.23</v>
      </c>
      <c r="F116" s="116">
        <f t="shared" si="49"/>
        <v>7927.13</v>
      </c>
      <c r="G116" s="116">
        <f t="shared" si="49"/>
        <v>6597.43</v>
      </c>
      <c r="H116" s="116">
        <f t="shared" si="49"/>
        <v>0</v>
      </c>
      <c r="I116" s="116">
        <f t="shared" si="49"/>
        <v>0</v>
      </c>
      <c r="J116" s="116">
        <f t="shared" si="49"/>
        <v>0</v>
      </c>
      <c r="K116" s="116">
        <f t="shared" si="49"/>
        <v>0</v>
      </c>
      <c r="L116" s="116">
        <f t="shared" si="49"/>
        <v>0</v>
      </c>
      <c r="M116" s="116">
        <f t="shared" si="49"/>
        <v>0</v>
      </c>
      <c r="N116" s="116">
        <f t="shared" si="49"/>
        <v>0</v>
      </c>
      <c r="O116" s="116">
        <f>SUM(C116:N116)</f>
        <v>26384.47</v>
      </c>
      <c r="P116" s="35"/>
    </row>
    <row r="117" spans="2:16" s="8" customFormat="1" ht="17.25" thickBot="1">
      <c r="B117" s="94" t="s">
        <v>67</v>
      </c>
      <c r="C117" s="80">
        <f>SUM(C115:C116)</f>
        <v>59889.71</v>
      </c>
      <c r="D117" s="80">
        <f t="shared" ref="D117:O117" si="50">SUM(D115:D116)</f>
        <v>69726.14</v>
      </c>
      <c r="E117" s="80">
        <f t="shared" si="50"/>
        <v>73574.5</v>
      </c>
      <c r="F117" s="80">
        <f t="shared" si="50"/>
        <v>68829.25</v>
      </c>
      <c r="G117" s="80">
        <f t="shared" si="50"/>
        <v>68804.97</v>
      </c>
      <c r="H117" s="80">
        <f t="shared" si="50"/>
        <v>62518.14</v>
      </c>
      <c r="I117" s="80">
        <f t="shared" si="50"/>
        <v>60631.12</v>
      </c>
      <c r="J117" s="80">
        <f t="shared" si="50"/>
        <v>52288</v>
      </c>
      <c r="K117" s="80">
        <f t="shared" si="50"/>
        <v>52288</v>
      </c>
      <c r="L117" s="80">
        <f t="shared" si="50"/>
        <v>32735</v>
      </c>
      <c r="M117" s="80">
        <f t="shared" si="50"/>
        <v>4251</v>
      </c>
      <c r="N117" s="80">
        <f t="shared" si="50"/>
        <v>4249</v>
      </c>
      <c r="O117" s="80">
        <f t="shared" si="50"/>
        <v>609784.82999999996</v>
      </c>
      <c r="P117" s="35"/>
    </row>
    <row r="118" spans="2:16" s="8" customFormat="1">
      <c r="P118" s="35"/>
    </row>
    <row r="119" spans="2:16" s="8" customFormat="1">
      <c r="B119" s="55" t="s">
        <v>50</v>
      </c>
      <c r="C119" s="54" t="s">
        <v>200</v>
      </c>
      <c r="P119" s="35"/>
    </row>
    <row r="120" spans="2:16" s="8" customFormat="1">
      <c r="B120" s="55" t="s">
        <v>45</v>
      </c>
      <c r="C120" s="55"/>
      <c r="O120" s="28"/>
      <c r="P120" s="35"/>
    </row>
    <row r="121" spans="2:16" s="8" customFormat="1">
      <c r="F121" s="66"/>
      <c r="O121" s="28"/>
      <c r="P121" s="35"/>
    </row>
    <row r="122" spans="2:16" s="8" customFormat="1">
      <c r="O122" s="28"/>
      <c r="P122" s="35"/>
    </row>
    <row r="123" spans="2:16" s="8" customFormat="1">
      <c r="C123" s="66"/>
      <c r="O123" s="28"/>
      <c r="P123" s="35"/>
    </row>
    <row r="124" spans="2:16" s="8" customFormat="1"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57"/>
      <c r="P124" s="34"/>
    </row>
    <row r="125" spans="2:16" s="8" customFormat="1"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35"/>
      <c r="P125" s="35"/>
    </row>
    <row r="126" spans="2:16" s="8" customFormat="1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 s="35"/>
      <c r="P126" s="35"/>
    </row>
    <row r="127" spans="2:16" s="8" customFormat="1" ht="17.25"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35"/>
      <c r="P127" s="35"/>
    </row>
  </sheetData>
  <pageMargins left="0.39370078740157483" right="0.19685039370078741" top="0.19685039370078741" bottom="0.39370078740157483" header="0.31496062992125984" footer="0.31496062992125984"/>
  <pageSetup scale="70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A25" workbookViewId="0">
      <selection activeCell="I32" sqref="I32"/>
    </sheetView>
  </sheetViews>
  <sheetFormatPr defaultRowHeight="15"/>
  <cols>
    <col min="1" max="1" width="23.5703125" customWidth="1"/>
    <col min="2" max="2" width="20.7109375" customWidth="1"/>
    <col min="3" max="3" width="15.5703125" bestFit="1" customWidth="1"/>
    <col min="4" max="4" width="10.140625" bestFit="1" customWidth="1"/>
    <col min="5" max="5" width="15.42578125" bestFit="1" customWidth="1"/>
    <col min="6" max="6" width="13.7109375" customWidth="1"/>
    <col min="7" max="7" width="11.42578125" bestFit="1" customWidth="1"/>
    <col min="8" max="8" width="13.140625" bestFit="1" customWidth="1"/>
    <col min="9" max="10" width="11.28515625" bestFit="1" customWidth="1"/>
    <col min="11" max="11" width="13.140625" bestFit="1" customWidth="1"/>
    <col min="12" max="12" width="11.7109375" bestFit="1" customWidth="1"/>
    <col min="13" max="13" width="12.42578125" bestFit="1" customWidth="1"/>
  </cols>
  <sheetData>
    <row r="1" spans="1:14" ht="16.5">
      <c r="A1" s="153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3"/>
      <c r="M1" s="3"/>
      <c r="N1" s="3"/>
    </row>
    <row r="2" spans="1:14" ht="16.5">
      <c r="A2" s="83" t="s">
        <v>202</v>
      </c>
      <c r="B2" s="155" t="s">
        <v>170</v>
      </c>
      <c r="C2" s="155"/>
      <c r="D2" s="155"/>
      <c r="E2" s="155"/>
      <c r="F2" s="155"/>
      <c r="G2" s="155"/>
      <c r="H2" s="155"/>
      <c r="I2" s="155"/>
      <c r="J2" s="155"/>
      <c r="K2" s="155"/>
      <c r="L2" s="1"/>
      <c r="M2" s="3"/>
      <c r="N2" s="3"/>
    </row>
    <row r="3" spans="1:14" s="128" customFormat="1" ht="16.5">
      <c r="A3" s="441"/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197"/>
      <c r="M3" s="8"/>
      <c r="N3" s="8"/>
    </row>
    <row r="4" spans="1:14" s="128" customFormat="1" ht="16.5">
      <c r="A4" s="4" t="s">
        <v>46</v>
      </c>
      <c r="B4" s="4" t="s">
        <v>52</v>
      </c>
      <c r="C4" s="3"/>
      <c r="E4" s="3"/>
      <c r="F4" s="4" t="s">
        <v>47</v>
      </c>
      <c r="G4" s="4"/>
      <c r="H4" s="4"/>
      <c r="I4" s="4"/>
      <c r="J4" s="4"/>
      <c r="L4" s="197"/>
      <c r="M4" s="8"/>
      <c r="N4" s="8"/>
    </row>
    <row r="5" spans="1:14" s="128" customFormat="1" ht="16.5">
      <c r="A5" s="4" t="s">
        <v>1</v>
      </c>
      <c r="B5" s="4" t="s">
        <v>53</v>
      </c>
      <c r="C5" s="3"/>
      <c r="E5" s="3"/>
      <c r="F5" s="4" t="s">
        <v>2</v>
      </c>
      <c r="G5" s="4"/>
      <c r="H5" s="4"/>
      <c r="I5" s="4"/>
      <c r="J5" s="4"/>
      <c r="L5" s="197"/>
      <c r="M5" s="8"/>
      <c r="N5" s="8"/>
    </row>
    <row r="6" spans="1:14" s="128" customFormat="1" ht="16.5">
      <c r="A6" s="441"/>
      <c r="B6" s="442"/>
      <c r="C6" s="442"/>
      <c r="D6" s="442"/>
      <c r="E6" s="442"/>
      <c r="F6" s="442"/>
      <c r="G6" s="442"/>
      <c r="H6" s="442"/>
      <c r="I6" s="442"/>
      <c r="J6" s="442"/>
      <c r="K6" s="442"/>
      <c r="L6" s="197"/>
      <c r="M6" s="8"/>
      <c r="N6" s="8"/>
    </row>
    <row r="7" spans="1:14" s="128" customFormat="1" ht="16.5">
      <c r="A7" s="441"/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197"/>
      <c r="M7" s="8"/>
      <c r="N7" s="8"/>
    </row>
    <row r="8" spans="1:14">
      <c r="A8" s="395"/>
      <c r="B8" s="395"/>
      <c r="C8" s="395"/>
      <c r="D8" s="395"/>
      <c r="E8" s="395"/>
      <c r="F8" s="395"/>
      <c r="G8" s="395"/>
      <c r="H8" s="395"/>
      <c r="I8" s="395"/>
      <c r="J8" s="395"/>
      <c r="K8" s="395"/>
    </row>
    <row r="9" spans="1:14" s="444" customFormat="1" ht="18.75">
      <c r="A9" s="443" t="s">
        <v>171</v>
      </c>
    </row>
    <row r="10" spans="1:14" s="444" customFormat="1" ht="18.75">
      <c r="A10" s="443"/>
      <c r="G10" s="467"/>
      <c r="H10" s="467"/>
      <c r="I10" s="467"/>
    </row>
    <row r="11" spans="1:14" ht="18.75">
      <c r="A11" s="160" t="s">
        <v>172</v>
      </c>
      <c r="C11" s="466" t="s">
        <v>110</v>
      </c>
      <c r="E11" t="s">
        <v>58</v>
      </c>
      <c r="F11" s="319">
        <f>SUM(F12:F14)</f>
        <v>5908050</v>
      </c>
      <c r="G11" s="241"/>
      <c r="H11" s="241"/>
      <c r="I11" s="241"/>
      <c r="J11" s="241"/>
    </row>
    <row r="12" spans="1:14" ht="16.5" customHeight="1">
      <c r="B12" s="369"/>
      <c r="C12" s="319">
        <v>5908050</v>
      </c>
      <c r="D12" s="445"/>
      <c r="E12" t="s">
        <v>182</v>
      </c>
      <c r="F12" s="319">
        <v>3593482.3</v>
      </c>
      <c r="G12" s="319"/>
      <c r="H12" s="468"/>
      <c r="I12" s="469"/>
      <c r="J12" s="445"/>
      <c r="K12" s="445"/>
    </row>
    <row r="13" spans="1:14" ht="16.5" customHeight="1">
      <c r="A13" s="160" t="s">
        <v>182</v>
      </c>
      <c r="B13" s="369"/>
      <c r="C13" s="319">
        <v>3613050</v>
      </c>
      <c r="D13" s="445"/>
      <c r="E13" s="445" t="s">
        <v>81</v>
      </c>
      <c r="F13" s="319">
        <v>599567.69999999995</v>
      </c>
      <c r="G13" s="469"/>
      <c r="H13" s="468"/>
      <c r="I13" s="469"/>
      <c r="J13" s="445"/>
      <c r="K13" s="445"/>
    </row>
    <row r="14" spans="1:14" ht="16.5" customHeight="1">
      <c r="A14" s="160" t="s">
        <v>183</v>
      </c>
      <c r="B14" s="369"/>
      <c r="C14" s="319">
        <v>1810000</v>
      </c>
      <c r="D14" s="445"/>
      <c r="E14" s="445" t="s">
        <v>185</v>
      </c>
      <c r="F14" s="319">
        <v>1715000</v>
      </c>
      <c r="G14" s="468"/>
      <c r="H14" s="469"/>
      <c r="I14" s="469"/>
      <c r="J14" s="445"/>
      <c r="K14" s="445"/>
    </row>
    <row r="15" spans="1:14" ht="16.5" customHeight="1">
      <c r="A15" s="160" t="s">
        <v>184</v>
      </c>
      <c r="B15" s="369"/>
      <c r="C15" s="319">
        <v>485000</v>
      </c>
      <c r="D15" s="445"/>
      <c r="E15" s="445"/>
      <c r="F15" s="319"/>
      <c r="G15" s="468"/>
      <c r="H15" s="469"/>
      <c r="I15" s="469"/>
      <c r="J15" s="445"/>
      <c r="K15" s="445"/>
    </row>
    <row r="16" spans="1:14" ht="15.75" thickBot="1">
      <c r="A16" s="117"/>
      <c r="B16" s="127"/>
    </row>
    <row r="17" spans="1:13" ht="29.25" thickBot="1">
      <c r="A17" s="507" t="s">
        <v>173</v>
      </c>
      <c r="B17" s="446" t="s">
        <v>187</v>
      </c>
      <c r="C17" s="471" t="s">
        <v>186</v>
      </c>
      <c r="D17" s="450" t="s">
        <v>174</v>
      </c>
      <c r="E17" s="490" t="s">
        <v>185</v>
      </c>
      <c r="F17" s="447" t="s">
        <v>83</v>
      </c>
      <c r="G17" s="447" t="s">
        <v>84</v>
      </c>
      <c r="H17" s="448" t="s">
        <v>85</v>
      </c>
      <c r="I17" s="449" t="s">
        <v>86</v>
      </c>
      <c r="J17" s="449" t="s">
        <v>87</v>
      </c>
      <c r="K17" s="450" t="s">
        <v>37</v>
      </c>
    </row>
    <row r="18" spans="1:13" ht="15.75">
      <c r="A18" s="451" t="s">
        <v>175</v>
      </c>
      <c r="B18" s="452">
        <v>3306127.27</v>
      </c>
      <c r="C18" s="452">
        <f>ROUND(B18/7,0)</f>
        <v>472304</v>
      </c>
      <c r="D18" s="452">
        <f>ROUND(C18/C$25*100,2)</f>
        <v>79.430000000000007</v>
      </c>
      <c r="E18" s="491">
        <v>1362225</v>
      </c>
      <c r="F18" s="470">
        <v>488500</v>
      </c>
      <c r="G18" s="470">
        <v>488500</v>
      </c>
      <c r="H18" s="470">
        <v>305819</v>
      </c>
      <c r="I18" s="470">
        <v>39715</v>
      </c>
      <c r="J18" s="470">
        <v>39691</v>
      </c>
      <c r="K18" s="453">
        <f>B18+E18</f>
        <v>4668352.2699999996</v>
      </c>
      <c r="L18" s="217"/>
      <c r="M18" s="217"/>
    </row>
    <row r="19" spans="1:13" ht="15.75">
      <c r="A19" s="123" t="s">
        <v>176</v>
      </c>
      <c r="B19" s="454">
        <v>30903.730000000003</v>
      </c>
      <c r="C19" s="452"/>
      <c r="D19" s="452"/>
      <c r="E19" s="491"/>
      <c r="F19" s="470"/>
      <c r="G19" s="470"/>
      <c r="H19" s="470"/>
      <c r="I19" s="470">
        <v>0</v>
      </c>
      <c r="J19" s="470">
        <v>0</v>
      </c>
      <c r="K19" s="453">
        <f t="shared" ref="K19:K24" si="0">B19+E19</f>
        <v>30903.730000000003</v>
      </c>
      <c r="L19" s="217"/>
      <c r="M19" s="217"/>
    </row>
    <row r="20" spans="1:13" ht="15.75">
      <c r="A20" s="123" t="s">
        <v>39</v>
      </c>
      <c r="B20" s="454">
        <v>13900</v>
      </c>
      <c r="C20" s="452">
        <f>ROUND(B20/7,0)</f>
        <v>1986</v>
      </c>
      <c r="D20" s="452">
        <f>ROUND(C20/C$25*100,2)</f>
        <v>0.33</v>
      </c>
      <c r="E20" s="491">
        <v>5660</v>
      </c>
      <c r="F20" s="470">
        <v>2030</v>
      </c>
      <c r="G20" s="470">
        <v>2030</v>
      </c>
      <c r="H20" s="470">
        <v>1271</v>
      </c>
      <c r="I20" s="470">
        <v>165</v>
      </c>
      <c r="J20" s="470">
        <v>164</v>
      </c>
      <c r="K20" s="453">
        <f t="shared" si="0"/>
        <v>19560</v>
      </c>
      <c r="L20" s="217"/>
      <c r="M20" s="217"/>
    </row>
    <row r="21" spans="1:13" ht="15.75">
      <c r="A21" s="123" t="s">
        <v>42</v>
      </c>
      <c r="B21" s="454">
        <v>188042</v>
      </c>
      <c r="C21" s="452">
        <f>ROUND(B21/7,0)</f>
        <v>26863</v>
      </c>
      <c r="D21" s="452">
        <f>ROUND(C21/C$25*100,2)</f>
        <v>4.5199999999999996</v>
      </c>
      <c r="E21" s="491">
        <v>77518</v>
      </c>
      <c r="F21" s="470">
        <v>27798</v>
      </c>
      <c r="G21" s="470">
        <v>27798</v>
      </c>
      <c r="H21" s="470">
        <v>17402</v>
      </c>
      <c r="I21" s="470">
        <v>2260</v>
      </c>
      <c r="J21" s="470">
        <v>2260</v>
      </c>
      <c r="K21" s="453">
        <f>B21+E21</f>
        <v>265560</v>
      </c>
      <c r="L21" s="217"/>
      <c r="M21" s="217"/>
    </row>
    <row r="22" spans="1:13" ht="15.75">
      <c r="A22" s="123" t="s">
        <v>177</v>
      </c>
      <c r="B22" s="454">
        <v>506775</v>
      </c>
      <c r="C22" s="452">
        <f>ROUND(B22/7,0)</f>
        <v>72396</v>
      </c>
      <c r="D22" s="452">
        <f>ROUND(C22/C$25*100,2)</f>
        <v>12.18</v>
      </c>
      <c r="E22" s="491">
        <v>208887</v>
      </c>
      <c r="F22" s="470">
        <v>74907</v>
      </c>
      <c r="G22" s="470">
        <v>74907</v>
      </c>
      <c r="H22" s="470">
        <v>46893</v>
      </c>
      <c r="I22" s="470">
        <v>6090</v>
      </c>
      <c r="J22" s="470">
        <v>6090</v>
      </c>
      <c r="K22" s="453">
        <f t="shared" si="0"/>
        <v>715662</v>
      </c>
      <c r="L22" s="217"/>
      <c r="M22" s="217"/>
    </row>
    <row r="23" spans="1:13" ht="15.75">
      <c r="A23" s="123" t="s">
        <v>40</v>
      </c>
      <c r="B23" s="454">
        <v>141527</v>
      </c>
      <c r="C23" s="452">
        <f>ROUND(B23/7,0)</f>
        <v>20218</v>
      </c>
      <c r="D23" s="452">
        <f>ROUND(C23/C$25*100,2)</f>
        <v>3.4</v>
      </c>
      <c r="E23" s="491">
        <v>58310</v>
      </c>
      <c r="F23" s="470">
        <v>20910</v>
      </c>
      <c r="G23" s="470">
        <v>20910</v>
      </c>
      <c r="H23" s="470">
        <v>13090</v>
      </c>
      <c r="I23" s="470">
        <v>1700</v>
      </c>
      <c r="J23" s="470">
        <v>1700</v>
      </c>
      <c r="K23" s="453">
        <f t="shared" si="0"/>
        <v>199837</v>
      </c>
      <c r="L23" s="217"/>
      <c r="M23" s="217"/>
    </row>
    <row r="24" spans="1:13" ht="16.5" thickBot="1">
      <c r="A24" s="455" t="s">
        <v>178</v>
      </c>
      <c r="B24" s="456">
        <v>5775</v>
      </c>
      <c r="C24" s="452">
        <f>ROUND(B24/7,0)</f>
        <v>825</v>
      </c>
      <c r="D24" s="452">
        <f>ROUND(C24/C$25*100,2)</f>
        <v>0.14000000000000001</v>
      </c>
      <c r="E24" s="491">
        <v>2400</v>
      </c>
      <c r="F24" s="470">
        <v>855</v>
      </c>
      <c r="G24" s="470">
        <v>855</v>
      </c>
      <c r="H24" s="470">
        <v>525</v>
      </c>
      <c r="I24" s="470">
        <v>70</v>
      </c>
      <c r="J24" s="470">
        <v>95</v>
      </c>
      <c r="K24" s="453">
        <f t="shared" si="0"/>
        <v>8175</v>
      </c>
      <c r="L24" s="217"/>
      <c r="M24" s="217"/>
    </row>
    <row r="25" spans="1:13" ht="16.5" thickBot="1">
      <c r="A25" s="457" t="s">
        <v>37</v>
      </c>
      <c r="B25" s="458">
        <f>SUM(B18:B24)</f>
        <v>4193050</v>
      </c>
      <c r="C25" s="458">
        <f t="shared" ref="C25:E25" si="1">SUM(C18:C24)</f>
        <v>594592</v>
      </c>
      <c r="D25" s="458">
        <f t="shared" si="1"/>
        <v>100.00000000000001</v>
      </c>
      <c r="E25" s="492">
        <f t="shared" si="1"/>
        <v>1715000</v>
      </c>
      <c r="F25" s="458">
        <f>SUM(F18:F24)</f>
        <v>615000</v>
      </c>
      <c r="G25" s="458">
        <f t="shared" ref="G25:J25" si="2">SUM(G18:G24)</f>
        <v>615000</v>
      </c>
      <c r="H25" s="458">
        <f t="shared" si="2"/>
        <v>385000</v>
      </c>
      <c r="I25" s="458">
        <f t="shared" si="2"/>
        <v>50000</v>
      </c>
      <c r="J25" s="458">
        <f t="shared" si="2"/>
        <v>50000</v>
      </c>
      <c r="K25" s="459">
        <f>SUM(K18:K24)</f>
        <v>5908050</v>
      </c>
    </row>
    <row r="26" spans="1:13" ht="15.75">
      <c r="A26" s="472"/>
      <c r="B26" s="318"/>
      <c r="C26" s="318"/>
      <c r="D26" s="318"/>
      <c r="E26" s="318"/>
      <c r="F26" s="318"/>
      <c r="G26" s="318" t="s">
        <v>198</v>
      </c>
      <c r="H26" s="318">
        <f>B25+F25+G25</f>
        <v>5423050</v>
      </c>
      <c r="I26" s="318" t="s">
        <v>197</v>
      </c>
      <c r="J26" s="318">
        <f>SUM(H25:J25)</f>
        <v>485000</v>
      </c>
      <c r="K26" s="319"/>
    </row>
    <row r="27" spans="1:13" ht="15.75">
      <c r="B27" s="461"/>
      <c r="F27" s="217"/>
      <c r="G27" s="460"/>
      <c r="H27" s="217"/>
      <c r="I27" s="460"/>
      <c r="J27" s="460"/>
      <c r="K27" s="55"/>
    </row>
    <row r="28" spans="1:13" ht="15.75">
      <c r="A28" s="462" t="s">
        <v>179</v>
      </c>
      <c r="B28" s="463" t="s">
        <v>72</v>
      </c>
      <c r="C28" s="463" t="s">
        <v>71</v>
      </c>
      <c r="D28" s="463" t="s">
        <v>37</v>
      </c>
      <c r="E28" s="464"/>
      <c r="F28" s="464"/>
      <c r="G28" s="464"/>
      <c r="H28" s="464"/>
      <c r="I28" s="464"/>
      <c r="J28" s="464"/>
      <c r="K28" s="464"/>
    </row>
    <row r="29" spans="1:13" ht="15.75">
      <c r="A29" s="123" t="s">
        <v>180</v>
      </c>
      <c r="B29" s="465">
        <v>1583.68</v>
      </c>
      <c r="C29" s="465">
        <v>0</v>
      </c>
      <c r="D29" s="463">
        <f>SUM(B29:C29)</f>
        <v>1583.68</v>
      </c>
      <c r="E29" s="464"/>
      <c r="F29" s="464"/>
      <c r="G29" s="464"/>
      <c r="H29" s="464"/>
      <c r="I29" s="464"/>
      <c r="J29" s="464"/>
      <c r="K29" s="464"/>
    </row>
    <row r="30" spans="1:13" ht="15.75">
      <c r="A30" s="123" t="s">
        <v>181</v>
      </c>
      <c r="B30" s="465">
        <v>10276.23</v>
      </c>
      <c r="C30" s="465">
        <v>0</v>
      </c>
      <c r="D30" s="463">
        <f>SUM(B30:C30)</f>
        <v>10276.23</v>
      </c>
      <c r="E30" s="464"/>
      <c r="F30" s="464"/>
      <c r="G30" s="464"/>
      <c r="H30" s="464"/>
      <c r="I30" s="464"/>
      <c r="J30" s="464"/>
      <c r="K30" s="464"/>
    </row>
    <row r="31" spans="1:13" ht="15.75">
      <c r="A31" s="123" t="s">
        <v>54</v>
      </c>
      <c r="B31" s="465">
        <v>7927.13</v>
      </c>
      <c r="C31" s="465">
        <v>1541.51</v>
      </c>
      <c r="D31" s="463">
        <f>SUM(B31:C31)</f>
        <v>9468.64</v>
      </c>
      <c r="E31" s="464"/>
      <c r="F31" s="464"/>
      <c r="G31" s="464"/>
      <c r="H31" s="464"/>
      <c r="I31" s="464"/>
      <c r="J31" s="464"/>
      <c r="K31" s="464"/>
    </row>
    <row r="32" spans="1:13" ht="15.75">
      <c r="A32" s="123" t="s">
        <v>55</v>
      </c>
      <c r="B32" s="465">
        <v>6597.4359999999997</v>
      </c>
      <c r="C32" s="465">
        <v>2977.75</v>
      </c>
      <c r="D32" s="463">
        <f>SUM(B32:C32)</f>
        <v>9575.1859999999997</v>
      </c>
      <c r="E32" s="464"/>
      <c r="F32" s="464"/>
      <c r="H32" s="464"/>
      <c r="I32" s="464"/>
      <c r="J32" s="464"/>
      <c r="K32" s="464"/>
    </row>
    <row r="33" spans="1:11" ht="15.75">
      <c r="A33" s="462" t="s">
        <v>37</v>
      </c>
      <c r="B33" s="463">
        <f>SUM(B29:B32)</f>
        <v>26384.476000000002</v>
      </c>
      <c r="C33" s="463">
        <f>SUM(C29:C32)</f>
        <v>4519.26</v>
      </c>
      <c r="D33" s="463">
        <f>SUM(D29:D32)</f>
        <v>30903.735999999997</v>
      </c>
      <c r="E33" s="464"/>
      <c r="F33" s="464"/>
      <c r="H33" s="464"/>
      <c r="I33" s="464"/>
      <c r="J33" s="464"/>
      <c r="K33" s="464"/>
    </row>
    <row r="34" spans="1:11" ht="16.5" thickBot="1">
      <c r="A34" s="218"/>
      <c r="B34" s="464"/>
      <c r="C34" s="464"/>
      <c r="D34" s="464"/>
      <c r="E34" s="464"/>
      <c r="F34" s="464"/>
      <c r="G34" s="464"/>
      <c r="H34" s="464"/>
      <c r="I34" s="464"/>
      <c r="J34" s="464"/>
      <c r="K34" s="464"/>
    </row>
    <row r="35" spans="1:11" s="61" customFormat="1" ht="29.25" thickBot="1">
      <c r="A35" s="507" t="s">
        <v>173</v>
      </c>
      <c r="B35" s="476" t="s">
        <v>188</v>
      </c>
      <c r="C35" s="477" t="s">
        <v>174</v>
      </c>
      <c r="E35" s="34"/>
    </row>
    <row r="36" spans="1:11" s="61" customFormat="1" ht="15.75">
      <c r="A36" s="451" t="s">
        <v>175</v>
      </c>
      <c r="B36" s="452">
        <v>474175</v>
      </c>
      <c r="C36" s="452">
        <v>79.430000000000007</v>
      </c>
    </row>
    <row r="37" spans="1:11" ht="15.75">
      <c r="A37" s="123" t="s">
        <v>176</v>
      </c>
      <c r="B37" s="454"/>
      <c r="C37" s="454">
        <v>0</v>
      </c>
    </row>
    <row r="38" spans="1:11" ht="15.75">
      <c r="A38" s="123" t="s">
        <v>39</v>
      </c>
      <c r="B38" s="454">
        <v>2000</v>
      </c>
      <c r="C38" s="454">
        <v>0.34</v>
      </c>
    </row>
    <row r="39" spans="1:11" ht="15.75">
      <c r="A39" s="123" t="s">
        <v>42</v>
      </c>
      <c r="B39" s="454">
        <v>27000</v>
      </c>
      <c r="C39" s="454">
        <v>4.5199999999999996</v>
      </c>
    </row>
    <row r="40" spans="1:11" ht="15.75">
      <c r="A40" s="123" t="s">
        <v>177</v>
      </c>
      <c r="B40" s="454">
        <v>73000</v>
      </c>
      <c r="C40" s="454">
        <v>12.23</v>
      </c>
    </row>
    <row r="41" spans="1:11" ht="15.75">
      <c r="A41" s="123" t="s">
        <v>40</v>
      </c>
      <c r="B41" s="454">
        <v>20000</v>
      </c>
      <c r="C41" s="454">
        <v>3.35</v>
      </c>
      <c r="E41" s="55" t="s">
        <v>50</v>
      </c>
    </row>
    <row r="42" spans="1:11" ht="16.5" thickBot="1">
      <c r="A42" s="455" t="s">
        <v>178</v>
      </c>
      <c r="B42" s="456">
        <v>825</v>
      </c>
      <c r="C42" s="456">
        <v>0.13</v>
      </c>
      <c r="E42" s="55" t="s">
        <v>45</v>
      </c>
    </row>
    <row r="43" spans="1:11" ht="16.5" thickBot="1">
      <c r="A43" s="457" t="s">
        <v>37</v>
      </c>
      <c r="B43" s="458">
        <v>597000</v>
      </c>
      <c r="C43" s="475">
        <v>100</v>
      </c>
    </row>
  </sheetData>
  <pageMargins left="0.59055118110236227" right="0.19685039370078741" top="0" bottom="0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workbookViewId="0">
      <selection activeCell="H50" sqref="H50"/>
    </sheetView>
  </sheetViews>
  <sheetFormatPr defaultRowHeight="15"/>
  <cols>
    <col min="1" max="1" width="5.5703125" bestFit="1" customWidth="1"/>
    <col min="2" max="2" width="25.42578125" customWidth="1"/>
    <col min="3" max="3" width="18.42578125" bestFit="1" customWidth="1"/>
    <col min="4" max="5" width="17.85546875" customWidth="1"/>
    <col min="6" max="6" width="13.42578125" customWidth="1"/>
    <col min="7" max="7" width="11.140625" customWidth="1"/>
    <col min="8" max="8" width="12.140625" customWidth="1"/>
    <col min="9" max="9" width="11.7109375" customWidth="1"/>
    <col min="10" max="10" width="12.42578125" customWidth="1"/>
  </cols>
  <sheetData>
    <row r="1" spans="1:10">
      <c r="A1" s="153" t="s">
        <v>0</v>
      </c>
      <c r="B1" s="153"/>
      <c r="C1" s="153"/>
      <c r="D1" s="153"/>
      <c r="E1" s="153"/>
      <c r="F1" s="153"/>
      <c r="G1" s="154"/>
      <c r="H1" s="154"/>
      <c r="I1" s="154"/>
    </row>
    <row r="2" spans="1:10" ht="15.75">
      <c r="A2" s="495" t="s">
        <v>199</v>
      </c>
      <c r="B2" s="496"/>
      <c r="C2" s="153"/>
      <c r="D2" s="153"/>
      <c r="E2" s="153"/>
      <c r="F2" s="153"/>
      <c r="G2" s="154"/>
      <c r="H2" s="154"/>
      <c r="I2" s="154"/>
    </row>
    <row r="3" spans="1:10">
      <c r="A3" s="4" t="s">
        <v>46</v>
      </c>
      <c r="B3" s="4"/>
      <c r="C3" s="155"/>
      <c r="D3" s="4" t="s">
        <v>76</v>
      </c>
      <c r="E3" s="155"/>
      <c r="F3" s="156"/>
      <c r="G3" s="4" t="s">
        <v>92</v>
      </c>
      <c r="H3" s="155"/>
      <c r="I3" s="153"/>
    </row>
    <row r="4" spans="1:10">
      <c r="A4" s="4" t="s">
        <v>1</v>
      </c>
      <c r="B4" s="4"/>
      <c r="C4" s="155"/>
      <c r="D4" s="4" t="s">
        <v>77</v>
      </c>
      <c r="E4" s="155"/>
      <c r="F4" s="156"/>
      <c r="G4" s="4" t="s">
        <v>2</v>
      </c>
      <c r="H4" s="155"/>
      <c r="I4" s="153"/>
    </row>
    <row r="5" spans="1:10">
      <c r="A5" s="1"/>
      <c r="B5" s="1"/>
      <c r="C5" s="153"/>
      <c r="D5" s="153"/>
      <c r="E5" s="153"/>
      <c r="F5" s="153"/>
      <c r="G5" s="154"/>
      <c r="H5" s="154"/>
      <c r="I5" s="154"/>
    </row>
    <row r="6" spans="1:10">
      <c r="A6" s="1"/>
      <c r="B6" s="1"/>
      <c r="C6" s="153"/>
      <c r="D6" s="153"/>
      <c r="E6" s="153"/>
      <c r="F6" s="153"/>
      <c r="G6" s="154"/>
      <c r="H6" s="154"/>
      <c r="I6" s="154"/>
    </row>
    <row r="7" spans="1:10">
      <c r="A7" s="154"/>
      <c r="B7" s="154"/>
      <c r="C7" s="9" t="s">
        <v>164</v>
      </c>
      <c r="D7" s="9"/>
      <c r="E7" s="157"/>
      <c r="F7" s="158"/>
      <c r="G7" s="158"/>
      <c r="H7" s="159"/>
      <c r="I7" s="154"/>
    </row>
    <row r="8" spans="1:10">
      <c r="A8" s="9"/>
      <c r="B8" s="154"/>
      <c r="D8" s="160" t="s">
        <v>93</v>
      </c>
      <c r="E8" s="154"/>
      <c r="F8" s="158"/>
      <c r="G8" s="158"/>
      <c r="H8" s="159"/>
      <c r="I8" s="154"/>
    </row>
    <row r="9" spans="1:10">
      <c r="A9" s="9"/>
      <c r="B9" s="154"/>
      <c r="C9" s="160"/>
      <c r="E9" s="154"/>
      <c r="F9" s="158"/>
      <c r="G9" s="158"/>
      <c r="H9" s="159"/>
      <c r="I9" s="154"/>
    </row>
    <row r="10" spans="1:10">
      <c r="A10" s="9"/>
      <c r="B10" s="154"/>
      <c r="D10" s="160"/>
      <c r="E10" s="154"/>
      <c r="F10" s="158"/>
      <c r="G10" s="158"/>
      <c r="H10" s="159"/>
      <c r="I10" s="154"/>
    </row>
    <row r="11" spans="1:10" ht="18.75">
      <c r="B11" s="9" t="s">
        <v>94</v>
      </c>
      <c r="C11" s="161">
        <v>1362225</v>
      </c>
      <c r="D11" t="s">
        <v>73</v>
      </c>
      <c r="E11" s="162"/>
      <c r="F11" s="162"/>
      <c r="G11" s="162"/>
      <c r="H11" s="162"/>
      <c r="I11" s="162"/>
      <c r="J11" s="128"/>
    </row>
    <row r="12" spans="1:10" ht="16.5" thickBot="1">
      <c r="A12" s="163" t="s">
        <v>95</v>
      </c>
      <c r="B12" s="164"/>
      <c r="C12" s="164"/>
      <c r="D12" s="164"/>
      <c r="E12" s="165"/>
      <c r="F12" s="166"/>
      <c r="G12" s="167"/>
      <c r="H12" s="168"/>
      <c r="I12" s="164"/>
      <c r="J12" s="164"/>
    </row>
    <row r="13" spans="1:10" ht="30.75" thickBot="1">
      <c r="A13" s="169" t="s">
        <v>4</v>
      </c>
      <c r="B13" s="170" t="s">
        <v>75</v>
      </c>
      <c r="C13" s="171" t="s">
        <v>96</v>
      </c>
      <c r="D13" s="171" t="s">
        <v>97</v>
      </c>
      <c r="E13" s="172" t="s">
        <v>98</v>
      </c>
      <c r="F13" s="173" t="s">
        <v>99</v>
      </c>
      <c r="G13" s="171" t="s">
        <v>100</v>
      </c>
      <c r="H13" s="171" t="s">
        <v>101</v>
      </c>
      <c r="I13" s="173" t="s">
        <v>102</v>
      </c>
      <c r="J13" s="174" t="s">
        <v>103</v>
      </c>
    </row>
    <row r="14" spans="1:10" ht="15.75" thickBot="1">
      <c r="A14" s="175">
        <v>0</v>
      </c>
      <c r="B14" s="176">
        <v>1</v>
      </c>
      <c r="C14" s="177">
        <v>2</v>
      </c>
      <c r="D14" s="177">
        <v>4</v>
      </c>
      <c r="E14" s="178">
        <v>3</v>
      </c>
      <c r="F14" s="179" t="s">
        <v>104</v>
      </c>
      <c r="G14" s="180">
        <v>6</v>
      </c>
      <c r="H14" s="178">
        <v>7</v>
      </c>
      <c r="I14" s="179" t="s">
        <v>105</v>
      </c>
      <c r="J14" s="179" t="s">
        <v>106</v>
      </c>
    </row>
    <row r="15" spans="1:10" ht="15.75">
      <c r="A15" s="181">
        <v>1</v>
      </c>
      <c r="B15" s="182" t="s">
        <v>6</v>
      </c>
      <c r="C15" s="404">
        <v>1036.2</v>
      </c>
      <c r="D15" s="404">
        <v>24</v>
      </c>
      <c r="E15" s="404">
        <v>113.13</v>
      </c>
      <c r="F15" s="183">
        <f t="shared" ref="F15:F24" si="0">SUM(C15:E15)</f>
        <v>1173.33</v>
      </c>
      <c r="G15" s="409">
        <v>137</v>
      </c>
      <c r="H15" s="410">
        <v>705</v>
      </c>
      <c r="I15" s="183">
        <f>G15+H15</f>
        <v>842</v>
      </c>
      <c r="J15" s="183">
        <f>F15+I15</f>
        <v>2015.33</v>
      </c>
    </row>
    <row r="16" spans="1:10" ht="15.75">
      <c r="A16" s="184">
        <v>2</v>
      </c>
      <c r="B16" s="185" t="s">
        <v>7</v>
      </c>
      <c r="C16" s="405">
        <v>614.20000000000005</v>
      </c>
      <c r="D16" s="404">
        <v>24</v>
      </c>
      <c r="E16" s="405">
        <v>54.14</v>
      </c>
      <c r="F16" s="187">
        <f t="shared" si="0"/>
        <v>692.34</v>
      </c>
      <c r="G16" s="411">
        <v>68</v>
      </c>
      <c r="H16" s="412">
        <v>346.5</v>
      </c>
      <c r="I16" s="187">
        <f t="shared" ref="I16:I24" si="1">G16+H16</f>
        <v>414.5</v>
      </c>
      <c r="J16" s="187">
        <f t="shared" ref="J16:J24" si="2">F16+I16</f>
        <v>1106.8400000000001</v>
      </c>
    </row>
    <row r="17" spans="1:10" ht="15.75">
      <c r="A17" s="188">
        <v>3</v>
      </c>
      <c r="B17" s="185" t="s">
        <v>8</v>
      </c>
      <c r="C17" s="405">
        <v>637.6</v>
      </c>
      <c r="D17" s="405">
        <v>15</v>
      </c>
      <c r="E17" s="405">
        <v>120</v>
      </c>
      <c r="F17" s="187">
        <f t="shared" si="0"/>
        <v>772.6</v>
      </c>
      <c r="G17" s="411">
        <v>116</v>
      </c>
      <c r="H17" s="412">
        <v>900</v>
      </c>
      <c r="I17" s="187">
        <f t="shared" si="1"/>
        <v>1016</v>
      </c>
      <c r="J17" s="187">
        <f t="shared" si="2"/>
        <v>1788.6</v>
      </c>
    </row>
    <row r="18" spans="1:10" ht="15.75">
      <c r="A18" s="188">
        <v>4</v>
      </c>
      <c r="B18" s="185" t="s">
        <v>9</v>
      </c>
      <c r="C18" s="405">
        <v>639.62</v>
      </c>
      <c r="D18" s="405">
        <v>24</v>
      </c>
      <c r="E18" s="405">
        <v>92.57</v>
      </c>
      <c r="F18" s="187">
        <f t="shared" si="0"/>
        <v>756.19</v>
      </c>
      <c r="G18" s="411">
        <v>157</v>
      </c>
      <c r="H18" s="412">
        <v>1253.5</v>
      </c>
      <c r="I18" s="187">
        <f t="shared" si="1"/>
        <v>1410.5</v>
      </c>
      <c r="J18" s="187">
        <f t="shared" si="2"/>
        <v>2166.69</v>
      </c>
    </row>
    <row r="19" spans="1:10" ht="15.75">
      <c r="A19" s="188">
        <v>5</v>
      </c>
      <c r="B19" s="185" t="s">
        <v>10</v>
      </c>
      <c r="C19" s="405">
        <v>893.98</v>
      </c>
      <c r="D19" s="405">
        <v>24</v>
      </c>
      <c r="E19" s="405">
        <v>139.5</v>
      </c>
      <c r="F19" s="187">
        <f t="shared" si="0"/>
        <v>1057.48</v>
      </c>
      <c r="G19" s="411">
        <v>122</v>
      </c>
      <c r="H19" s="412">
        <v>1112</v>
      </c>
      <c r="I19" s="187">
        <f t="shared" si="1"/>
        <v>1234</v>
      </c>
      <c r="J19" s="187">
        <f t="shared" si="2"/>
        <v>2291.48</v>
      </c>
    </row>
    <row r="20" spans="1:10" ht="15.75">
      <c r="A20" s="188">
        <v>6</v>
      </c>
      <c r="B20" s="185" t="s">
        <v>11</v>
      </c>
      <c r="C20" s="405">
        <v>559.62</v>
      </c>
      <c r="D20" s="405">
        <v>24</v>
      </c>
      <c r="E20" s="405">
        <v>117</v>
      </c>
      <c r="F20" s="187">
        <f t="shared" si="0"/>
        <v>700.62</v>
      </c>
      <c r="G20" s="411">
        <v>141</v>
      </c>
      <c r="H20" s="412">
        <v>817</v>
      </c>
      <c r="I20" s="187">
        <f t="shared" si="1"/>
        <v>958</v>
      </c>
      <c r="J20" s="187">
        <f t="shared" si="2"/>
        <v>1658.62</v>
      </c>
    </row>
    <row r="21" spans="1:10" ht="15.75">
      <c r="A21" s="188">
        <v>7</v>
      </c>
      <c r="B21" s="185" t="s">
        <v>78</v>
      </c>
      <c r="C21" s="405">
        <v>537</v>
      </c>
      <c r="D21" s="405">
        <v>24</v>
      </c>
      <c r="E21" s="405">
        <v>93.43</v>
      </c>
      <c r="F21" s="187">
        <f t="shared" si="0"/>
        <v>654.43000000000006</v>
      </c>
      <c r="G21" s="411">
        <v>129</v>
      </c>
      <c r="H21" s="412">
        <v>593</v>
      </c>
      <c r="I21" s="187">
        <f t="shared" si="1"/>
        <v>722</v>
      </c>
      <c r="J21" s="187">
        <f t="shared" si="2"/>
        <v>1376.43</v>
      </c>
    </row>
    <row r="22" spans="1:10" ht="15.75">
      <c r="A22" s="188">
        <v>8</v>
      </c>
      <c r="B22" s="185" t="s">
        <v>12</v>
      </c>
      <c r="C22" s="405">
        <v>758.4</v>
      </c>
      <c r="D22" s="405">
        <v>20</v>
      </c>
      <c r="E22" s="405">
        <v>191.4</v>
      </c>
      <c r="F22" s="187">
        <f t="shared" si="0"/>
        <v>969.8</v>
      </c>
      <c r="G22" s="411">
        <v>104</v>
      </c>
      <c r="H22" s="412">
        <v>758.4</v>
      </c>
      <c r="I22" s="187">
        <f t="shared" si="1"/>
        <v>862.4</v>
      </c>
      <c r="J22" s="187">
        <f t="shared" si="2"/>
        <v>1832.1999999999998</v>
      </c>
    </row>
    <row r="23" spans="1:10" ht="15.75">
      <c r="A23" s="188">
        <v>9</v>
      </c>
      <c r="B23" s="185" t="s">
        <v>13</v>
      </c>
      <c r="C23" s="406">
        <v>184</v>
      </c>
      <c r="D23" s="405">
        <v>20</v>
      </c>
      <c r="E23" s="406">
        <v>82</v>
      </c>
      <c r="F23" s="187">
        <f t="shared" si="0"/>
        <v>286</v>
      </c>
      <c r="G23" s="122">
        <v>63</v>
      </c>
      <c r="H23" s="413">
        <v>284</v>
      </c>
      <c r="I23" s="187">
        <f t="shared" si="1"/>
        <v>347</v>
      </c>
      <c r="J23" s="187">
        <f t="shared" si="2"/>
        <v>633</v>
      </c>
    </row>
    <row r="24" spans="1:10" ht="16.5" thickBot="1">
      <c r="A24" s="189">
        <v>10</v>
      </c>
      <c r="B24" s="190" t="s">
        <v>14</v>
      </c>
      <c r="C24" s="407">
        <v>279</v>
      </c>
      <c r="D24" s="408">
        <v>20</v>
      </c>
      <c r="E24" s="407">
        <v>132</v>
      </c>
      <c r="F24" s="191">
        <f t="shared" si="0"/>
        <v>431</v>
      </c>
      <c r="G24" s="414">
        <v>85</v>
      </c>
      <c r="H24" s="120">
        <v>304</v>
      </c>
      <c r="I24" s="191">
        <f t="shared" si="1"/>
        <v>389</v>
      </c>
      <c r="J24" s="187">
        <f t="shared" si="2"/>
        <v>820</v>
      </c>
    </row>
    <row r="25" spans="1:10" ht="15.75" thickBot="1">
      <c r="A25" s="192"/>
      <c r="B25" s="193" t="s">
        <v>107</v>
      </c>
      <c r="C25" s="194">
        <f>SUM(C15:C24)</f>
        <v>6139.62</v>
      </c>
      <c r="D25" s="194">
        <f t="shared" ref="D25:J25" si="3">SUM(D15:D24)</f>
        <v>219</v>
      </c>
      <c r="E25" s="194">
        <f t="shared" si="3"/>
        <v>1135.17</v>
      </c>
      <c r="F25" s="194">
        <f t="shared" si="3"/>
        <v>7493.7900000000009</v>
      </c>
      <c r="G25" s="194">
        <f t="shared" si="3"/>
        <v>1122</v>
      </c>
      <c r="H25" s="194">
        <f t="shared" si="3"/>
        <v>7073.4</v>
      </c>
      <c r="I25" s="194">
        <f t="shared" si="3"/>
        <v>8195.4</v>
      </c>
      <c r="J25" s="194">
        <f t="shared" si="3"/>
        <v>15689.190000000002</v>
      </c>
    </row>
    <row r="26" spans="1:10">
      <c r="A26" s="195"/>
      <c r="B26" s="195"/>
      <c r="C26" s="196"/>
      <c r="D26" s="196"/>
      <c r="E26" s="196"/>
      <c r="F26" s="196"/>
      <c r="G26" s="196"/>
      <c r="H26" s="196"/>
      <c r="I26" s="196"/>
      <c r="J26" s="196"/>
    </row>
    <row r="27" spans="1:10" ht="13.5" customHeight="1">
      <c r="A27" s="195"/>
      <c r="B27" s="195"/>
      <c r="C27" s="196"/>
      <c r="D27" s="196"/>
      <c r="E27" s="196"/>
      <c r="F27" s="196"/>
      <c r="G27" s="196"/>
      <c r="H27" s="196"/>
      <c r="I27" s="196"/>
      <c r="J27" s="196"/>
    </row>
    <row r="28" spans="1:10">
      <c r="A28" s="195"/>
      <c r="B28" s="195" t="s">
        <v>108</v>
      </c>
      <c r="C28" s="196"/>
      <c r="D28" s="196"/>
      <c r="E28" s="196"/>
      <c r="F28" s="196">
        <v>681112</v>
      </c>
      <c r="G28" s="196"/>
      <c r="H28" s="196"/>
      <c r="I28" s="196"/>
      <c r="J28" s="196"/>
    </row>
    <row r="29" spans="1:10">
      <c r="A29" s="195"/>
      <c r="B29" s="197"/>
      <c r="C29" s="198"/>
      <c r="D29" s="198"/>
      <c r="E29" s="198"/>
      <c r="F29" s="119"/>
      <c r="G29" s="196"/>
      <c r="H29" s="196"/>
      <c r="I29" s="196"/>
      <c r="J29" s="196"/>
    </row>
    <row r="30" spans="1:10">
      <c r="A30" s="195"/>
      <c r="B30" s="197" t="s">
        <v>109</v>
      </c>
      <c r="C30" s="199"/>
      <c r="D30" s="199"/>
      <c r="E30" s="200"/>
      <c r="F30" s="201">
        <f>ROUND(C11/2,0)</f>
        <v>681113</v>
      </c>
      <c r="G30" s="196" t="s">
        <v>110</v>
      </c>
      <c r="H30" s="196">
        <f>C11-F28-F30</f>
        <v>0</v>
      </c>
      <c r="I30" s="128"/>
      <c r="J30" s="196"/>
    </row>
    <row r="31" spans="1:10">
      <c r="A31" s="195"/>
      <c r="B31" s="195" t="s">
        <v>111</v>
      </c>
      <c r="C31" s="196"/>
      <c r="D31" s="196"/>
      <c r="E31" s="196"/>
      <c r="F31" s="202">
        <f>ROUND(F30/2,0)</f>
        <v>340557</v>
      </c>
      <c r="G31" s="196"/>
      <c r="H31" s="196"/>
      <c r="I31" s="128"/>
      <c r="J31" s="196"/>
    </row>
    <row r="32" spans="1:10">
      <c r="A32" s="195"/>
      <c r="B32" s="195" t="s">
        <v>112</v>
      </c>
      <c r="C32" s="196"/>
      <c r="D32" s="196"/>
      <c r="E32" s="196"/>
      <c r="F32" s="202">
        <f>F30-F31</f>
        <v>340556</v>
      </c>
      <c r="G32" s="196"/>
      <c r="H32" s="196"/>
      <c r="I32" s="128"/>
      <c r="J32" s="196"/>
    </row>
    <row r="33" spans="1:10">
      <c r="A33" s="195"/>
      <c r="B33" s="195"/>
      <c r="C33" s="196"/>
      <c r="D33" s="196"/>
      <c r="E33" s="196" t="s">
        <v>113</v>
      </c>
      <c r="F33" s="203" t="str">
        <f>IF((F32+F31)&lt;&gt;F30,"eroare","ok")</f>
        <v>ok</v>
      </c>
      <c r="G33" s="196">
        <f>SUM(F31:F32)-F30</f>
        <v>0</v>
      </c>
      <c r="H33" s="196"/>
      <c r="I33" s="196"/>
      <c r="J33" s="196"/>
    </row>
    <row r="34" spans="1:10">
      <c r="A34" s="195"/>
      <c r="B34" s="195"/>
      <c r="C34" s="196"/>
      <c r="D34" s="196"/>
      <c r="E34" s="196"/>
      <c r="F34" s="196"/>
      <c r="G34" s="196"/>
      <c r="H34" s="196"/>
      <c r="I34" s="196"/>
      <c r="J34" s="196"/>
    </row>
    <row r="35" spans="1:10">
      <c r="A35" s="195"/>
      <c r="B35" s="195" t="s">
        <v>114</v>
      </c>
      <c r="C35" s="196"/>
      <c r="D35" s="196"/>
      <c r="E35" s="196"/>
      <c r="F35" s="196"/>
      <c r="G35" s="196"/>
      <c r="H35" s="196"/>
      <c r="I35" s="196"/>
      <c r="J35" s="196"/>
    </row>
    <row r="36" spans="1:10">
      <c r="A36" s="195"/>
      <c r="B36" s="195"/>
      <c r="C36" s="196"/>
      <c r="D36" s="196"/>
      <c r="E36" s="196"/>
      <c r="F36" s="196"/>
      <c r="G36" s="196"/>
      <c r="H36" s="196"/>
      <c r="I36" s="196"/>
      <c r="J36" s="196"/>
    </row>
    <row r="37" spans="1:10" ht="16.5" thickBot="1">
      <c r="C37" s="54" t="s">
        <v>115</v>
      </c>
    </row>
    <row r="38" spans="1:10" s="204" customFormat="1" ht="15.75">
      <c r="B38" s="205" t="s">
        <v>116</v>
      </c>
      <c r="C38" s="206" t="s">
        <v>117</v>
      </c>
      <c r="D38" s="207" t="s">
        <v>118</v>
      </c>
      <c r="E38" s="207" t="s">
        <v>119</v>
      </c>
      <c r="F38" s="208" t="s">
        <v>120</v>
      </c>
      <c r="G38" s="209" t="s">
        <v>113</v>
      </c>
    </row>
    <row r="39" spans="1:10" ht="15.75">
      <c r="B39" s="210" t="s">
        <v>121</v>
      </c>
      <c r="C39" s="211">
        <f>F28</f>
        <v>681112</v>
      </c>
      <c r="D39" s="211">
        <f>F31</f>
        <v>340557</v>
      </c>
      <c r="E39" s="211">
        <f>F32</f>
        <v>340556</v>
      </c>
      <c r="F39" s="212">
        <f>SUM(C39:E39)</f>
        <v>1362225</v>
      </c>
      <c r="G39" s="213">
        <f>F39-C11</f>
        <v>0</v>
      </c>
      <c r="H39" s="196"/>
      <c r="I39" s="128"/>
    </row>
    <row r="40" spans="1:10" ht="16.5" thickBot="1">
      <c r="B40" s="214" t="s">
        <v>122</v>
      </c>
      <c r="C40" s="215">
        <f>ROUND(C39/F25,4)</f>
        <v>90.890199999999993</v>
      </c>
      <c r="D40" s="215">
        <f>ROUND(D39/G25,4)</f>
        <v>303.52670000000001</v>
      </c>
      <c r="E40" s="215">
        <f>ROUND(E39/H25,4)</f>
        <v>48.146000000000001</v>
      </c>
      <c r="F40" s="216"/>
      <c r="G40" s="204"/>
      <c r="H40" s="217"/>
    </row>
    <row r="41" spans="1:10" ht="15.75">
      <c r="B41" s="125"/>
      <c r="C41" s="124"/>
      <c r="D41" s="124"/>
      <c r="E41" s="124"/>
      <c r="F41" s="218"/>
      <c r="G41" s="204"/>
    </row>
    <row r="42" spans="1:10" ht="15.75">
      <c r="B42" s="125"/>
      <c r="C42" s="124"/>
      <c r="D42" s="124"/>
      <c r="E42" s="124"/>
      <c r="F42" s="218"/>
      <c r="G42" s="204"/>
    </row>
    <row r="43" spans="1:10" ht="15.75">
      <c r="B43" s="125"/>
      <c r="C43" s="124"/>
      <c r="D43" s="124"/>
      <c r="E43" s="124"/>
      <c r="F43" s="218"/>
      <c r="G43" s="204"/>
    </row>
    <row r="44" spans="1:10" ht="15.75">
      <c r="B44" s="219"/>
      <c r="C44" s="220"/>
      <c r="D44" s="220"/>
      <c r="E44" s="220"/>
      <c r="F44" s="121"/>
      <c r="G44" s="204"/>
    </row>
    <row r="45" spans="1:10" ht="16.5" thickBot="1">
      <c r="B45" s="219"/>
      <c r="C45" s="220"/>
      <c r="D45" s="220"/>
      <c r="E45" s="220"/>
      <c r="F45" s="121"/>
      <c r="G45" s="204"/>
    </row>
    <row r="46" spans="1:10" ht="16.5" thickBot="1">
      <c r="A46" s="175" t="s">
        <v>4</v>
      </c>
      <c r="B46" s="221" t="s">
        <v>75</v>
      </c>
      <c r="C46" s="222" t="s">
        <v>123</v>
      </c>
      <c r="D46" s="223" t="s">
        <v>124</v>
      </c>
      <c r="E46" s="223" t="s">
        <v>125</v>
      </c>
      <c r="F46" s="224" t="s">
        <v>120</v>
      </c>
    </row>
    <row r="47" spans="1:10" ht="15.75" thickBot="1">
      <c r="A47" s="175">
        <v>0</v>
      </c>
      <c r="B47" s="221">
        <v>1</v>
      </c>
      <c r="C47" s="225" t="s">
        <v>126</v>
      </c>
      <c r="D47" s="226" t="s">
        <v>127</v>
      </c>
      <c r="E47" s="227" t="s">
        <v>128</v>
      </c>
      <c r="F47" s="228" t="s">
        <v>104</v>
      </c>
    </row>
    <row r="48" spans="1:10">
      <c r="A48" s="181">
        <v>1</v>
      </c>
      <c r="B48" s="229" t="s">
        <v>6</v>
      </c>
      <c r="C48" s="129">
        <f>ROUND(C$40*F15,0)</f>
        <v>106644</v>
      </c>
      <c r="D48" s="129">
        <f>ROUND(D$40*G15,0)</f>
        <v>41583</v>
      </c>
      <c r="E48" s="230">
        <f>ROUND(E$40*H15,0)</f>
        <v>33943</v>
      </c>
      <c r="F48" s="231">
        <f>SUM(C48:E48)</f>
        <v>182170</v>
      </c>
      <c r="G48" s="217"/>
      <c r="H48" s="196"/>
      <c r="I48" s="128"/>
      <c r="J48" s="128"/>
    </row>
    <row r="49" spans="1:10">
      <c r="A49" s="184">
        <v>2</v>
      </c>
      <c r="B49" s="188" t="s">
        <v>7</v>
      </c>
      <c r="C49" s="129">
        <f t="shared" ref="C49:E49" si="4">ROUND(C$40*F16,0)</f>
        <v>62927</v>
      </c>
      <c r="D49" s="129">
        <f t="shared" si="4"/>
        <v>20640</v>
      </c>
      <c r="E49" s="230">
        <f t="shared" si="4"/>
        <v>16683</v>
      </c>
      <c r="F49" s="231">
        <f t="shared" ref="F49:F57" si="5">SUM(C49:E49)</f>
        <v>100250</v>
      </c>
      <c r="G49" s="217"/>
      <c r="H49" s="196"/>
      <c r="I49" s="128"/>
      <c r="J49" s="128"/>
    </row>
    <row r="50" spans="1:10">
      <c r="A50" s="188">
        <v>3</v>
      </c>
      <c r="B50" s="188" t="s">
        <v>8</v>
      </c>
      <c r="C50" s="129">
        <f t="shared" ref="C50:E50" si="6">ROUND(C$40*F17,0)</f>
        <v>70222</v>
      </c>
      <c r="D50" s="129">
        <f t="shared" si="6"/>
        <v>35209</v>
      </c>
      <c r="E50" s="230">
        <f t="shared" si="6"/>
        <v>43331</v>
      </c>
      <c r="F50" s="231">
        <f t="shared" si="5"/>
        <v>148762</v>
      </c>
      <c r="G50" s="217"/>
      <c r="H50" s="196"/>
      <c r="I50" s="128"/>
      <c r="J50" s="128"/>
    </row>
    <row r="51" spans="1:10">
      <c r="A51" s="188">
        <v>4</v>
      </c>
      <c r="B51" s="188" t="s">
        <v>9</v>
      </c>
      <c r="C51" s="129">
        <f t="shared" ref="C51:E51" si="7">ROUND(C$40*F18,0)</f>
        <v>68730</v>
      </c>
      <c r="D51" s="129">
        <f t="shared" si="7"/>
        <v>47654</v>
      </c>
      <c r="E51" s="230">
        <f t="shared" si="7"/>
        <v>60351</v>
      </c>
      <c r="F51" s="231">
        <f t="shared" si="5"/>
        <v>176735</v>
      </c>
      <c r="G51" s="217"/>
      <c r="H51" s="196"/>
      <c r="I51" s="128"/>
      <c r="J51" s="128"/>
    </row>
    <row r="52" spans="1:10">
      <c r="A52" s="188">
        <v>5</v>
      </c>
      <c r="B52" s="188" t="s">
        <v>10</v>
      </c>
      <c r="C52" s="129">
        <f t="shared" ref="C52:E52" si="8">ROUND(C$40*F19,0)</f>
        <v>96115</v>
      </c>
      <c r="D52" s="129">
        <f t="shared" si="8"/>
        <v>37030</v>
      </c>
      <c r="E52" s="230">
        <f t="shared" si="8"/>
        <v>53538</v>
      </c>
      <c r="F52" s="231">
        <f t="shared" si="5"/>
        <v>186683</v>
      </c>
      <c r="G52" s="217"/>
      <c r="H52" s="196"/>
      <c r="I52" s="128"/>
      <c r="J52" s="128"/>
    </row>
    <row r="53" spans="1:10">
      <c r="A53" s="188">
        <v>6</v>
      </c>
      <c r="B53" s="188" t="s">
        <v>11</v>
      </c>
      <c r="C53" s="129">
        <f t="shared" ref="C53:E53" si="9">ROUND(C$40*F20,0)</f>
        <v>63679</v>
      </c>
      <c r="D53" s="129">
        <f t="shared" si="9"/>
        <v>42797</v>
      </c>
      <c r="E53" s="230">
        <f t="shared" si="9"/>
        <v>39335</v>
      </c>
      <c r="F53" s="231">
        <f t="shared" si="5"/>
        <v>145811</v>
      </c>
      <c r="G53" s="217"/>
      <c r="H53" s="196"/>
      <c r="I53" s="128"/>
      <c r="J53" s="128"/>
    </row>
    <row r="54" spans="1:10">
      <c r="A54" s="188">
        <v>7</v>
      </c>
      <c r="B54" s="188" t="s">
        <v>78</v>
      </c>
      <c r="C54" s="129">
        <f t="shared" ref="C54:E54" si="10">ROUND(C$40*F21,0)</f>
        <v>59481</v>
      </c>
      <c r="D54" s="129">
        <f t="shared" si="10"/>
        <v>39155</v>
      </c>
      <c r="E54" s="230">
        <f t="shared" si="10"/>
        <v>28551</v>
      </c>
      <c r="F54" s="231">
        <f t="shared" si="5"/>
        <v>127187</v>
      </c>
      <c r="G54" s="217"/>
      <c r="H54" s="196"/>
      <c r="I54" s="128"/>
      <c r="J54" s="128"/>
    </row>
    <row r="55" spans="1:10">
      <c r="A55" s="188">
        <v>8</v>
      </c>
      <c r="B55" s="188" t="s">
        <v>12</v>
      </c>
      <c r="C55" s="129">
        <f t="shared" ref="C55:E55" si="11">ROUND(C$40*F22,0)</f>
        <v>88145</v>
      </c>
      <c r="D55" s="129">
        <f t="shared" si="11"/>
        <v>31567</v>
      </c>
      <c r="E55" s="230">
        <f t="shared" si="11"/>
        <v>36514</v>
      </c>
      <c r="F55" s="231">
        <f t="shared" si="5"/>
        <v>156226</v>
      </c>
      <c r="G55" s="217"/>
      <c r="H55" s="196"/>
      <c r="I55" s="128"/>
      <c r="J55" s="128"/>
    </row>
    <row r="56" spans="1:10">
      <c r="A56" s="188">
        <v>9</v>
      </c>
      <c r="B56" s="188" t="s">
        <v>13</v>
      </c>
      <c r="C56" s="129">
        <f t="shared" ref="C56:E56" si="12">ROUND(C$40*F23,0)</f>
        <v>25995</v>
      </c>
      <c r="D56" s="129">
        <f t="shared" si="12"/>
        <v>19122</v>
      </c>
      <c r="E56" s="230">
        <f t="shared" si="12"/>
        <v>13673</v>
      </c>
      <c r="F56" s="231">
        <f t="shared" si="5"/>
        <v>58790</v>
      </c>
      <c r="G56" s="217"/>
      <c r="H56" s="196"/>
      <c r="I56" s="128"/>
      <c r="J56" s="128"/>
    </row>
    <row r="57" spans="1:10" ht="15.75" thickBot="1">
      <c r="A57" s="189">
        <v>10</v>
      </c>
      <c r="B57" s="232" t="s">
        <v>14</v>
      </c>
      <c r="C57" s="129">
        <f t="shared" ref="C57:D57" si="13">ROUND(C$40*F24,0)</f>
        <v>39174</v>
      </c>
      <c r="D57" s="129">
        <f t="shared" si="13"/>
        <v>25800</v>
      </c>
      <c r="E57" s="230">
        <v>14637</v>
      </c>
      <c r="F57" s="231">
        <f t="shared" si="5"/>
        <v>79611</v>
      </c>
      <c r="G57" s="217"/>
      <c r="H57" s="196"/>
      <c r="I57" s="128"/>
      <c r="J57" s="128"/>
    </row>
    <row r="58" spans="1:10" ht="15.75" thickBot="1">
      <c r="A58" s="192"/>
      <c r="B58" s="233" t="s">
        <v>107</v>
      </c>
      <c r="C58" s="234">
        <f>SUM(C48:C57)</f>
        <v>681112</v>
      </c>
      <c r="D58" s="234">
        <f>SUM(D48:D57)</f>
        <v>340557</v>
      </c>
      <c r="E58" s="234">
        <f>SUM(E48:E57)</f>
        <v>340556</v>
      </c>
      <c r="F58" s="235">
        <f>SUM(F48:F57)</f>
        <v>1362225</v>
      </c>
      <c r="G58" s="217"/>
      <c r="I58" s="217"/>
    </row>
    <row r="60" spans="1:10" ht="15.75">
      <c r="B60" s="236" t="s">
        <v>113</v>
      </c>
      <c r="C60" s="237" t="str">
        <f>IF(C58&lt;&gt;C39,"eroare","ok")</f>
        <v>ok</v>
      </c>
      <c r="D60" s="237" t="str">
        <f>IF(D58&lt;&gt;D39,"eroare","ok")</f>
        <v>ok</v>
      </c>
      <c r="E60" s="237" t="str">
        <f>IF(E58&lt;&gt;E39,"eroare","ok")</f>
        <v>ok</v>
      </c>
      <c r="F60" s="237" t="str">
        <f>IF(F58&lt;&gt;F39,"eroare","ok")</f>
        <v>ok</v>
      </c>
    </row>
    <row r="61" spans="1:10">
      <c r="B61" s="238" t="s">
        <v>129</v>
      </c>
      <c r="C61" s="239">
        <f>C58-C39</f>
        <v>0</v>
      </c>
      <c r="D61" s="239">
        <f>D58-D39</f>
        <v>0</v>
      </c>
      <c r="E61" s="239">
        <f>E58-E39</f>
        <v>0</v>
      </c>
      <c r="F61" s="239">
        <f>F58-F39</f>
        <v>0</v>
      </c>
    </row>
    <row r="62" spans="1:10">
      <c r="B62" s="238"/>
    </row>
    <row r="63" spans="1:10">
      <c r="B63" s="9" t="s">
        <v>165</v>
      </c>
    </row>
    <row r="64" spans="1:10" ht="15.75" thickBot="1"/>
    <row r="65" spans="1:10" ht="32.25" thickBot="1">
      <c r="A65" s="175" t="s">
        <v>4</v>
      </c>
      <c r="B65" s="221" t="s">
        <v>75</v>
      </c>
      <c r="C65" s="240" t="s">
        <v>166</v>
      </c>
      <c r="D65" s="81" t="s">
        <v>83</v>
      </c>
      <c r="E65" s="81" t="s">
        <v>84</v>
      </c>
      <c r="F65" s="81" t="s">
        <v>85</v>
      </c>
      <c r="G65" s="81" t="s">
        <v>86</v>
      </c>
      <c r="H65" s="52" t="s">
        <v>87</v>
      </c>
      <c r="I65" s="128"/>
      <c r="J65" s="128"/>
    </row>
    <row r="66" spans="1:10">
      <c r="A66" s="242">
        <v>1</v>
      </c>
      <c r="B66" s="229" t="s">
        <v>6</v>
      </c>
      <c r="C66" s="230">
        <f>F48</f>
        <v>182170</v>
      </c>
      <c r="D66" s="129">
        <v>65327</v>
      </c>
      <c r="E66" s="129">
        <v>65326</v>
      </c>
      <c r="F66" s="129">
        <v>40897</v>
      </c>
      <c r="G66" s="129">
        <v>5311</v>
      </c>
      <c r="H66" s="417">
        <v>5309</v>
      </c>
      <c r="I66" s="196"/>
      <c r="J66" s="473"/>
    </row>
    <row r="67" spans="1:10">
      <c r="A67" s="243">
        <v>2</v>
      </c>
      <c r="B67" s="188" t="s">
        <v>7</v>
      </c>
      <c r="C67" s="230">
        <f t="shared" ref="C67:C75" si="14">F49</f>
        <v>100250</v>
      </c>
      <c r="D67" s="129">
        <v>35950</v>
      </c>
      <c r="E67" s="129">
        <v>35950</v>
      </c>
      <c r="F67" s="129">
        <v>22506</v>
      </c>
      <c r="G67" s="129">
        <v>2923</v>
      </c>
      <c r="H67" s="416">
        <v>2921</v>
      </c>
      <c r="I67" s="196"/>
      <c r="J67" s="473"/>
    </row>
    <row r="68" spans="1:10">
      <c r="A68" s="243">
        <v>3</v>
      </c>
      <c r="B68" s="188" t="s">
        <v>8</v>
      </c>
      <c r="C68" s="230">
        <f t="shared" si="14"/>
        <v>148762</v>
      </c>
      <c r="D68" s="129">
        <v>53347</v>
      </c>
      <c r="E68" s="129">
        <v>53346</v>
      </c>
      <c r="F68" s="129">
        <v>33397</v>
      </c>
      <c r="G68" s="129">
        <v>4337</v>
      </c>
      <c r="H68" s="416">
        <v>4335</v>
      </c>
      <c r="I68" s="196"/>
      <c r="J68" s="473"/>
    </row>
    <row r="69" spans="1:10">
      <c r="A69" s="243">
        <v>4</v>
      </c>
      <c r="B69" s="188" t="s">
        <v>9</v>
      </c>
      <c r="C69" s="230">
        <f t="shared" si="14"/>
        <v>176735</v>
      </c>
      <c r="D69" s="129">
        <v>63378</v>
      </c>
      <c r="E69" s="129">
        <v>63377</v>
      </c>
      <c r="F69" s="129">
        <v>39677</v>
      </c>
      <c r="G69" s="129">
        <v>5153</v>
      </c>
      <c r="H69" s="416">
        <v>5150</v>
      </c>
      <c r="I69" s="196"/>
      <c r="J69" s="473"/>
    </row>
    <row r="70" spans="1:10">
      <c r="A70" s="243">
        <v>5</v>
      </c>
      <c r="B70" s="188" t="s">
        <v>10</v>
      </c>
      <c r="C70" s="230">
        <f t="shared" si="14"/>
        <v>186683</v>
      </c>
      <c r="D70" s="129">
        <v>66945</v>
      </c>
      <c r="E70" s="129">
        <v>66945</v>
      </c>
      <c r="F70" s="129">
        <v>41910</v>
      </c>
      <c r="G70" s="129">
        <v>5443</v>
      </c>
      <c r="H70" s="416">
        <v>5440</v>
      </c>
      <c r="I70" s="196"/>
      <c r="J70" s="473"/>
    </row>
    <row r="71" spans="1:10">
      <c r="A71" s="243">
        <v>6</v>
      </c>
      <c r="B71" s="188" t="s">
        <v>11</v>
      </c>
      <c r="C71" s="230">
        <f t="shared" si="14"/>
        <v>145811</v>
      </c>
      <c r="D71" s="129">
        <v>52288</v>
      </c>
      <c r="E71" s="129">
        <v>52288</v>
      </c>
      <c r="F71" s="129">
        <v>32735</v>
      </c>
      <c r="G71" s="129">
        <v>4251</v>
      </c>
      <c r="H71" s="416">
        <v>4249</v>
      </c>
      <c r="I71" s="196"/>
      <c r="J71" s="473"/>
    </row>
    <row r="72" spans="1:10">
      <c r="A72" s="243">
        <v>7</v>
      </c>
      <c r="B72" s="188" t="s">
        <v>78</v>
      </c>
      <c r="C72" s="230">
        <f t="shared" si="14"/>
        <v>127187</v>
      </c>
      <c r="D72" s="129">
        <v>45610</v>
      </c>
      <c r="E72" s="129">
        <v>45609</v>
      </c>
      <c r="F72" s="129">
        <v>28553</v>
      </c>
      <c r="G72" s="129">
        <v>3708</v>
      </c>
      <c r="H72" s="416">
        <v>3707</v>
      </c>
      <c r="I72" s="196"/>
      <c r="J72" s="473"/>
    </row>
    <row r="73" spans="1:10">
      <c r="A73" s="243">
        <v>8</v>
      </c>
      <c r="B73" s="188" t="s">
        <v>12</v>
      </c>
      <c r="C73" s="230">
        <f t="shared" si="14"/>
        <v>156226</v>
      </c>
      <c r="D73" s="129">
        <v>56023</v>
      </c>
      <c r="E73" s="129">
        <v>56023</v>
      </c>
      <c r="F73" s="129">
        <v>35073</v>
      </c>
      <c r="G73" s="129">
        <v>4555</v>
      </c>
      <c r="H73" s="416">
        <v>4552</v>
      </c>
      <c r="I73" s="196"/>
      <c r="J73" s="473"/>
    </row>
    <row r="74" spans="1:10">
      <c r="A74" s="243">
        <v>9</v>
      </c>
      <c r="B74" s="188" t="s">
        <v>13</v>
      </c>
      <c r="C74" s="230">
        <f t="shared" si="14"/>
        <v>58790</v>
      </c>
      <c r="D74" s="129">
        <v>21082</v>
      </c>
      <c r="E74" s="129">
        <v>21082</v>
      </c>
      <c r="F74" s="129">
        <v>13198</v>
      </c>
      <c r="G74" s="129">
        <v>1714</v>
      </c>
      <c r="H74" s="416">
        <v>1714</v>
      </c>
      <c r="I74" s="196"/>
      <c r="J74" s="473"/>
    </row>
    <row r="75" spans="1:10" ht="15.75" thickBot="1">
      <c r="A75" s="244">
        <v>10</v>
      </c>
      <c r="B75" s="232" t="s">
        <v>14</v>
      </c>
      <c r="C75" s="230">
        <f t="shared" si="14"/>
        <v>79611</v>
      </c>
      <c r="D75" s="129">
        <v>28550</v>
      </c>
      <c r="E75" s="129">
        <v>28554</v>
      </c>
      <c r="F75" s="129">
        <v>17873</v>
      </c>
      <c r="G75" s="129">
        <v>2320</v>
      </c>
      <c r="H75" s="416">
        <v>2314</v>
      </c>
      <c r="I75" s="196"/>
      <c r="J75" s="473"/>
    </row>
    <row r="76" spans="1:10" ht="15.75" thickBot="1">
      <c r="A76" s="245"/>
      <c r="B76" s="233" t="s">
        <v>107</v>
      </c>
      <c r="C76" s="415">
        <f t="shared" ref="C76:H76" si="15">SUM(C66:C75)</f>
        <v>1362225</v>
      </c>
      <c r="D76" s="415">
        <f t="shared" si="15"/>
        <v>488500</v>
      </c>
      <c r="E76" s="415">
        <f t="shared" si="15"/>
        <v>488500</v>
      </c>
      <c r="F76" s="415">
        <f t="shared" si="15"/>
        <v>305819</v>
      </c>
      <c r="G76" s="415">
        <f t="shared" si="15"/>
        <v>39715</v>
      </c>
      <c r="H76" s="474">
        <f t="shared" si="15"/>
        <v>39691</v>
      </c>
      <c r="I76" s="128"/>
      <c r="J76" s="128"/>
    </row>
    <row r="77" spans="1:10">
      <c r="A77" s="195"/>
      <c r="B77" s="195"/>
      <c r="C77" s="1"/>
      <c r="D77" s="220"/>
      <c r="E77" s="124"/>
      <c r="F77" s="124"/>
      <c r="G77" s="130"/>
      <c r="H77" s="130"/>
      <c r="I77" s="128"/>
      <c r="J77" s="128"/>
    </row>
    <row r="78" spans="1:10">
      <c r="B78" s="1" t="s">
        <v>79</v>
      </c>
      <c r="C78" s="1"/>
    </row>
    <row r="79" spans="1:10" ht="16.5">
      <c r="B79" s="1" t="s">
        <v>45</v>
      </c>
      <c r="C79" s="3"/>
      <c r="D79" s="66"/>
      <c r="E79" s="66"/>
      <c r="F79" s="66"/>
      <c r="G79" s="66"/>
      <c r="H79" s="66"/>
      <c r="I79" s="473"/>
    </row>
    <row r="80" spans="1:10">
      <c r="D80" s="473"/>
      <c r="E80" s="473"/>
      <c r="F80" s="128"/>
      <c r="G80" s="128"/>
      <c r="H80" s="128"/>
      <c r="I80" s="128"/>
    </row>
    <row r="81" spans="4:8">
      <c r="D81" s="217"/>
      <c r="E81" s="217"/>
      <c r="F81" s="217"/>
      <c r="G81" s="217"/>
      <c r="H81" s="217"/>
    </row>
  </sheetData>
  <pageMargins left="0.59055118110236227" right="0" top="0.19685039370078741" bottom="0.19685039370078741" header="0.31496062992125984" footer="0.31496062992125984"/>
  <pageSetup paperSize="9" scale="85" orientation="landscape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opLeftCell="A34" workbookViewId="0">
      <selection activeCell="H10" sqref="H10"/>
    </sheetView>
  </sheetViews>
  <sheetFormatPr defaultRowHeight="15"/>
  <cols>
    <col min="1" max="1" width="5.28515625" style="117" customWidth="1"/>
    <col min="2" max="2" width="23.5703125" style="117" customWidth="1"/>
    <col min="3" max="3" width="17" style="117" customWidth="1"/>
    <col min="4" max="4" width="15.28515625" style="117" customWidth="1"/>
    <col min="5" max="6" width="15.5703125" style="117" customWidth="1"/>
    <col min="7" max="7" width="18.7109375" style="117" customWidth="1"/>
    <col min="8" max="8" width="12.7109375" style="117" customWidth="1"/>
    <col min="9" max="16384" width="9.140625" style="117"/>
  </cols>
  <sheetData>
    <row r="1" spans="1:8">
      <c r="A1" s="1" t="s">
        <v>0</v>
      </c>
      <c r="B1" s="153"/>
      <c r="C1" s="153"/>
      <c r="D1" s="153"/>
      <c r="E1" s="153"/>
      <c r="F1" s="153"/>
      <c r="G1" s="153"/>
      <c r="H1" s="153"/>
    </row>
    <row r="2" spans="1:8" ht="15.75">
      <c r="A2" s="495" t="s">
        <v>199</v>
      </c>
      <c r="B2" s="496"/>
      <c r="C2" s="153"/>
      <c r="D2" s="153"/>
      <c r="E2" s="153"/>
      <c r="F2" s="153"/>
      <c r="G2" s="153"/>
      <c r="H2" s="153"/>
    </row>
    <row r="3" spans="1:8">
      <c r="A3" s="4" t="s">
        <v>46</v>
      </c>
      <c r="B3" s="4"/>
      <c r="C3" s="155"/>
      <c r="D3" s="4" t="s">
        <v>76</v>
      </c>
      <c r="E3" s="155"/>
      <c r="F3" s="156"/>
      <c r="G3" s="4" t="s">
        <v>92</v>
      </c>
      <c r="H3" s="155"/>
    </row>
    <row r="4" spans="1:8">
      <c r="A4" s="4" t="s">
        <v>1</v>
      </c>
      <c r="B4" s="4"/>
      <c r="C4" s="155"/>
      <c r="D4" s="4" t="s">
        <v>77</v>
      </c>
      <c r="E4" s="155"/>
      <c r="F4" s="156"/>
      <c r="G4" s="4" t="s">
        <v>2</v>
      </c>
      <c r="H4" s="155"/>
    </row>
    <row r="5" spans="1:8">
      <c r="A5" s="1"/>
      <c r="B5" s="1"/>
      <c r="C5" s="153"/>
      <c r="D5" s="153"/>
      <c r="E5" s="1"/>
      <c r="F5" s="153"/>
      <c r="G5" s="153"/>
    </row>
    <row r="6" spans="1:8">
      <c r="A6" s="1"/>
      <c r="B6" s="1"/>
      <c r="C6" s="153"/>
      <c r="D6" s="153"/>
      <c r="E6" s="1"/>
      <c r="F6" s="153"/>
      <c r="H6" s="153"/>
    </row>
    <row r="7" spans="1:8">
      <c r="A7" s="9"/>
      <c r="B7" s="9" t="s">
        <v>164</v>
      </c>
      <c r="C7" s="9"/>
      <c r="D7" s="157"/>
      <c r="E7" s="158"/>
      <c r="F7" s="158"/>
      <c r="G7" s="246"/>
      <c r="H7" s="153"/>
    </row>
    <row r="8" spans="1:8">
      <c r="A8" s="9"/>
      <c r="B8" s="160" t="s">
        <v>130</v>
      </c>
      <c r="C8" s="9"/>
      <c r="D8" s="9"/>
      <c r="E8" s="9"/>
      <c r="H8" s="153"/>
    </row>
    <row r="9" spans="1:8">
      <c r="A9" s="247"/>
      <c r="B9" s="247"/>
      <c r="C9" s="9"/>
      <c r="D9" s="9"/>
      <c r="E9" s="9"/>
      <c r="F9" s="9"/>
    </row>
    <row r="10" spans="1:8" ht="15.75">
      <c r="A10" s="54" t="s">
        <v>131</v>
      </c>
      <c r="B10" s="55"/>
      <c r="C10" s="248">
        <v>5660</v>
      </c>
      <c r="D10" s="248" t="s">
        <v>132</v>
      </c>
      <c r="E10" s="131"/>
      <c r="F10" s="249"/>
      <c r="G10" s="249"/>
      <c r="H10" s="249"/>
    </row>
    <row r="11" spans="1:8" ht="15.75" thickBot="1">
      <c r="A11" s="250"/>
      <c r="B11" s="9" t="s">
        <v>189</v>
      </c>
      <c r="F11" s="251"/>
      <c r="G11" s="251"/>
      <c r="H11" s="251"/>
    </row>
    <row r="12" spans="1:8" ht="30.75" thickBot="1">
      <c r="A12" s="169" t="s">
        <v>4</v>
      </c>
      <c r="B12" s="252" t="s">
        <v>75</v>
      </c>
      <c r="C12" s="253" t="s">
        <v>133</v>
      </c>
      <c r="D12" s="171" t="s">
        <v>134</v>
      </c>
      <c r="E12" s="172" t="s">
        <v>135</v>
      </c>
      <c r="F12" s="173" t="s">
        <v>136</v>
      </c>
      <c r="G12" s="254"/>
      <c r="H12" s="255"/>
    </row>
    <row r="13" spans="1:8">
      <c r="A13" s="169">
        <v>0</v>
      </c>
      <c r="B13" s="170">
        <v>1</v>
      </c>
      <c r="C13" s="256">
        <v>2</v>
      </c>
      <c r="D13" s="256">
        <v>3</v>
      </c>
      <c r="E13" s="256">
        <v>4</v>
      </c>
      <c r="F13" s="257" t="s">
        <v>104</v>
      </c>
      <c r="G13" s="121"/>
      <c r="H13" s="258"/>
    </row>
    <row r="14" spans="1:8">
      <c r="A14" s="185">
        <v>1</v>
      </c>
      <c r="B14" s="185" t="s">
        <v>12</v>
      </c>
      <c r="C14" s="186">
        <v>9</v>
      </c>
      <c r="D14" s="186">
        <v>148</v>
      </c>
      <c r="E14" s="186">
        <v>12</v>
      </c>
      <c r="F14" s="187">
        <f>SUM(C14:E14)</f>
        <v>169</v>
      </c>
      <c r="G14" s="259"/>
      <c r="H14" s="260"/>
    </row>
    <row r="15" spans="1:8">
      <c r="A15" s="185">
        <v>2</v>
      </c>
      <c r="B15" s="185" t="s">
        <v>41</v>
      </c>
      <c r="C15" s="186">
        <v>4</v>
      </c>
      <c r="D15" s="186">
        <v>30</v>
      </c>
      <c r="E15" s="186">
        <v>17</v>
      </c>
      <c r="F15" s="187">
        <f>SUM(C15:E15)</f>
        <v>51</v>
      </c>
      <c r="G15" s="259"/>
      <c r="H15" s="260"/>
    </row>
    <row r="16" spans="1:8" ht="15.75" thickBot="1">
      <c r="A16" s="261"/>
      <c r="B16" s="262" t="s">
        <v>107</v>
      </c>
      <c r="C16" s="263">
        <f>SUM(C14:C15)</f>
        <v>13</v>
      </c>
      <c r="D16" s="263">
        <f>SUM(D14:D15)</f>
        <v>178</v>
      </c>
      <c r="E16" s="263">
        <f>SUM(E14:E15)</f>
        <v>29</v>
      </c>
      <c r="F16" s="263">
        <f>SUM(F14:F15)</f>
        <v>220</v>
      </c>
      <c r="G16" s="131"/>
      <c r="H16" s="131"/>
    </row>
    <row r="17" spans="1:8">
      <c r="A17" s="264"/>
      <c r="B17" s="264"/>
      <c r="C17" s="131"/>
      <c r="D17" s="131"/>
      <c r="E17" s="131"/>
      <c r="F17" s="131"/>
      <c r="G17" s="131"/>
      <c r="H17" s="131"/>
    </row>
    <row r="19" spans="1:8">
      <c r="A19" s="250" t="s">
        <v>137</v>
      </c>
      <c r="C19" s="265"/>
      <c r="D19" s="265"/>
      <c r="E19" s="266">
        <f>C10</f>
        <v>5660</v>
      </c>
      <c r="F19" s="250" t="s">
        <v>73</v>
      </c>
      <c r="G19" s="131"/>
    </row>
    <row r="20" spans="1:8" ht="15.75" thickBot="1">
      <c r="A20" s="250"/>
      <c r="C20" s="267"/>
      <c r="D20" s="265"/>
      <c r="E20" s="268"/>
      <c r="G20" s="131"/>
    </row>
    <row r="21" spans="1:8" ht="15.75">
      <c r="A21" s="250"/>
      <c r="B21" s="205" t="s">
        <v>116</v>
      </c>
      <c r="C21" s="206" t="s">
        <v>138</v>
      </c>
      <c r="D21" s="265"/>
      <c r="E21" s="268"/>
      <c r="G21" s="131"/>
    </row>
    <row r="22" spans="1:8" ht="15.75">
      <c r="A22" s="250"/>
      <c r="B22" s="210" t="s">
        <v>121</v>
      </c>
      <c r="C22" s="126">
        <f>E19</f>
        <v>5660</v>
      </c>
      <c r="D22" s="265"/>
      <c r="E22" s="268"/>
      <c r="G22" s="131"/>
    </row>
    <row r="23" spans="1:8" ht="16.5" thickBot="1">
      <c r="A23" s="250"/>
      <c r="B23" s="214" t="s">
        <v>122</v>
      </c>
      <c r="C23" s="215">
        <f>ROUND(C22/F16,4)</f>
        <v>25.7273</v>
      </c>
      <c r="D23" s="265"/>
      <c r="E23" s="268"/>
      <c r="G23" s="131"/>
    </row>
    <row r="24" spans="1:8" ht="16.5" thickBot="1">
      <c r="A24" s="250"/>
      <c r="B24" s="125"/>
      <c r="C24" s="124"/>
      <c r="D24" s="265"/>
      <c r="E24" s="268"/>
      <c r="G24" s="131"/>
    </row>
    <row r="25" spans="1:8" ht="15.75" thickBot="1">
      <c r="A25" s="269" t="s">
        <v>4</v>
      </c>
      <c r="B25" s="270" t="s">
        <v>75</v>
      </c>
      <c r="C25" s="271" t="s">
        <v>123</v>
      </c>
      <c r="E25" s="153"/>
      <c r="F25" s="153"/>
      <c r="G25" s="131"/>
    </row>
    <row r="26" spans="1:8" ht="15.75" thickBot="1">
      <c r="A26" s="272">
        <v>0</v>
      </c>
      <c r="B26" s="273">
        <v>1</v>
      </c>
      <c r="C26" s="179">
        <v>2</v>
      </c>
      <c r="G26" s="131"/>
    </row>
    <row r="27" spans="1:8">
      <c r="A27" s="182">
        <v>1</v>
      </c>
      <c r="B27" s="182" t="s">
        <v>12</v>
      </c>
      <c r="C27" s="274">
        <f>ROUND(F14*C$23,0)</f>
        <v>4348</v>
      </c>
      <c r="G27" s="131"/>
    </row>
    <row r="28" spans="1:8" ht="15.75" thickBot="1">
      <c r="A28" s="185">
        <v>2</v>
      </c>
      <c r="B28" s="190" t="s">
        <v>41</v>
      </c>
      <c r="C28" s="274">
        <f>ROUND(F15*C$23,0)</f>
        <v>1312</v>
      </c>
      <c r="G28" s="131"/>
    </row>
    <row r="29" spans="1:8" ht="15.75" thickBot="1">
      <c r="A29" s="275"/>
      <c r="B29" s="276" t="s">
        <v>107</v>
      </c>
      <c r="C29" s="277">
        <f>SUM(C27:C28)</f>
        <v>5660</v>
      </c>
      <c r="E29" s="278" t="s">
        <v>139</v>
      </c>
      <c r="F29" s="278" t="str">
        <f>IF(C29=C10,"OK","EROARE")</f>
        <v>OK</v>
      </c>
      <c r="G29" s="204"/>
      <c r="H29" s="121"/>
    </row>
    <row r="30" spans="1:8">
      <c r="A30" s="264"/>
      <c r="B30" s="264"/>
      <c r="C30" s="260"/>
      <c r="D30" s="279"/>
      <c r="G30" s="131"/>
    </row>
    <row r="31" spans="1:8">
      <c r="A31" s="9" t="s">
        <v>164</v>
      </c>
      <c r="B31"/>
      <c r="C31"/>
      <c r="F31" s="7"/>
      <c r="G31" s="131"/>
    </row>
    <row r="32" spans="1:8" ht="15.75" thickBot="1">
      <c r="A32" s="264"/>
      <c r="B32" s="9"/>
      <c r="C32" s="131"/>
      <c r="D32" s="131"/>
      <c r="E32" s="121"/>
      <c r="G32" s="131"/>
    </row>
    <row r="33" spans="1:10" ht="17.25" thickBot="1">
      <c r="A33" s="169" t="s">
        <v>4</v>
      </c>
      <c r="B33" s="252" t="s">
        <v>75</v>
      </c>
      <c r="C33" s="280" t="s">
        <v>190</v>
      </c>
      <c r="D33" s="137" t="s">
        <v>83</v>
      </c>
      <c r="E33" s="137" t="s">
        <v>84</v>
      </c>
      <c r="F33" s="137" t="s">
        <v>85</v>
      </c>
      <c r="G33" s="137" t="s">
        <v>86</v>
      </c>
      <c r="H33" s="138" t="s">
        <v>87</v>
      </c>
      <c r="I33" s="121"/>
      <c r="J33" s="121"/>
    </row>
    <row r="34" spans="1:10">
      <c r="A34" s="281">
        <v>1</v>
      </c>
      <c r="B34" s="282" t="s">
        <v>12</v>
      </c>
      <c r="C34" s="479">
        <f>SUM(C27)</f>
        <v>4348</v>
      </c>
      <c r="D34" s="480">
        <v>1559</v>
      </c>
      <c r="E34" s="480">
        <v>1559</v>
      </c>
      <c r="F34" s="480">
        <v>976</v>
      </c>
      <c r="G34" s="480">
        <v>127</v>
      </c>
      <c r="H34" s="481">
        <v>127</v>
      </c>
      <c r="I34" s="220"/>
      <c r="J34" s="220"/>
    </row>
    <row r="35" spans="1:10" ht="15.75" thickBot="1">
      <c r="A35" s="283">
        <v>2</v>
      </c>
      <c r="B35" s="284" t="s">
        <v>41</v>
      </c>
      <c r="C35" s="482">
        <f>SUM(C28)</f>
        <v>1312</v>
      </c>
      <c r="D35" s="483">
        <v>471</v>
      </c>
      <c r="E35" s="483">
        <v>471</v>
      </c>
      <c r="F35" s="483">
        <v>295</v>
      </c>
      <c r="G35" s="483">
        <v>38</v>
      </c>
      <c r="H35" s="484">
        <v>37</v>
      </c>
      <c r="I35" s="220"/>
      <c r="J35" s="220"/>
    </row>
    <row r="36" spans="1:10" ht="15.75" thickBot="1">
      <c r="A36" s="285"/>
      <c r="B36" s="285" t="s">
        <v>107</v>
      </c>
      <c r="C36" s="478">
        <f>SUM(C34:C35)</f>
        <v>5660</v>
      </c>
      <c r="D36" s="478">
        <f t="shared" ref="D36:H36" si="0">SUM(D34:D35)</f>
        <v>2030</v>
      </c>
      <c r="E36" s="478">
        <f t="shared" si="0"/>
        <v>2030</v>
      </c>
      <c r="F36" s="478">
        <f t="shared" si="0"/>
        <v>1271</v>
      </c>
      <c r="G36" s="478">
        <f t="shared" si="0"/>
        <v>165</v>
      </c>
      <c r="H36" s="478">
        <f t="shared" si="0"/>
        <v>164</v>
      </c>
      <c r="I36" s="220"/>
      <c r="J36" s="220"/>
    </row>
    <row r="37" spans="1:10">
      <c r="A37" s="264"/>
      <c r="B37" s="264"/>
      <c r="C37" s="131"/>
      <c r="D37" s="279"/>
      <c r="E37" s="279"/>
      <c r="F37" s="279"/>
      <c r="G37" s="286"/>
      <c r="H37" s="220"/>
      <c r="I37" s="121"/>
      <c r="J37" s="121"/>
    </row>
    <row r="38" spans="1:10">
      <c r="B38" s="1" t="s">
        <v>79</v>
      </c>
      <c r="C38" s="1"/>
    </row>
    <row r="39" spans="1:10">
      <c r="B39" s="1" t="s">
        <v>45</v>
      </c>
      <c r="D39" s="127"/>
      <c r="E39" s="127"/>
      <c r="F39" s="127"/>
      <c r="G39" s="127"/>
      <c r="H39" s="127"/>
    </row>
  </sheetData>
  <pageMargins left="0.70866141732283472" right="0.19685039370078741" top="0.74803149606299213" bottom="0.74803149606299213" header="0.31496062992125984" footer="0.31496062992125984"/>
  <pageSetup paperSize="9" scale="80" orientation="landscape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workbookViewId="0">
      <selection activeCell="J48" sqref="J48"/>
    </sheetView>
  </sheetViews>
  <sheetFormatPr defaultRowHeight="15"/>
  <cols>
    <col min="1" max="1" width="5.28515625" customWidth="1"/>
    <col min="2" max="2" width="25" customWidth="1"/>
    <col min="3" max="3" width="17.140625" customWidth="1"/>
    <col min="4" max="4" width="15.85546875" customWidth="1"/>
    <col min="5" max="5" width="15.42578125" bestFit="1" customWidth="1"/>
    <col min="6" max="6" width="14.28515625" customWidth="1"/>
    <col min="7" max="7" width="14.42578125" customWidth="1"/>
    <col min="8" max="8" width="12.7109375" customWidth="1"/>
    <col min="9" max="9" width="12.42578125" customWidth="1"/>
    <col min="10" max="10" width="11" customWidth="1"/>
    <col min="11" max="11" width="12.85546875" customWidth="1"/>
    <col min="13" max="13" width="9.85546875" bestFit="1" customWidth="1"/>
  </cols>
  <sheetData>
    <row r="1" spans="1:14" ht="15.75">
      <c r="A1" s="153" t="s">
        <v>0</v>
      </c>
      <c r="B1" s="153"/>
      <c r="C1" s="153"/>
      <c r="D1" s="153"/>
      <c r="E1" s="153"/>
      <c r="F1" s="153"/>
      <c r="J1" s="246"/>
      <c r="K1" s="246"/>
      <c r="L1" s="287"/>
      <c r="M1" s="287"/>
      <c r="N1" s="287"/>
    </row>
    <row r="2" spans="1:14" ht="15.75">
      <c r="A2" s="495" t="s">
        <v>199</v>
      </c>
      <c r="B2" s="496"/>
      <c r="C2" s="153"/>
      <c r="D2" s="153"/>
      <c r="E2" s="153"/>
      <c r="F2" s="153"/>
      <c r="J2" s="246"/>
      <c r="K2" s="246"/>
      <c r="L2" s="287"/>
      <c r="M2" s="287"/>
      <c r="N2" s="287"/>
    </row>
    <row r="3" spans="1:14">
      <c r="A3" s="4" t="s">
        <v>46</v>
      </c>
      <c r="B3" s="4"/>
      <c r="C3" s="155"/>
      <c r="D3" s="4" t="s">
        <v>76</v>
      </c>
      <c r="E3" s="155"/>
      <c r="F3" s="156"/>
      <c r="G3" s="4" t="s">
        <v>92</v>
      </c>
      <c r="H3" s="155"/>
      <c r="I3" s="153"/>
      <c r="K3" s="288"/>
    </row>
    <row r="4" spans="1:14">
      <c r="A4" s="1" t="s">
        <v>140</v>
      </c>
      <c r="B4" s="1"/>
      <c r="D4" s="1" t="s">
        <v>141</v>
      </c>
      <c r="E4" s="153"/>
      <c r="G4" s="1" t="s">
        <v>142</v>
      </c>
      <c r="I4" s="153"/>
      <c r="K4" s="288"/>
    </row>
    <row r="5" spans="1:14">
      <c r="A5" s="1"/>
      <c r="B5" s="1"/>
      <c r="D5" s="1"/>
      <c r="E5" s="153"/>
      <c r="G5" s="1"/>
      <c r="I5" s="153"/>
      <c r="K5" s="288"/>
    </row>
    <row r="6" spans="1:14">
      <c r="A6" s="1"/>
      <c r="B6" s="1"/>
      <c r="C6" s="153"/>
      <c r="D6" s="153"/>
      <c r="E6" s="153"/>
      <c r="F6" s="153"/>
      <c r="J6" s="246"/>
      <c r="K6" s="288"/>
    </row>
    <row r="7" spans="1:14">
      <c r="A7" s="1"/>
      <c r="B7" s="1"/>
      <c r="C7" s="153"/>
      <c r="D7" s="153"/>
      <c r="E7" s="153"/>
      <c r="F7" s="153"/>
      <c r="J7" s="246"/>
      <c r="K7" s="246"/>
    </row>
    <row r="8" spans="1:14">
      <c r="B8" s="9" t="s">
        <v>164</v>
      </c>
      <c r="C8" s="289"/>
      <c r="D8" s="289"/>
      <c r="E8" s="289"/>
      <c r="F8" s="288"/>
      <c r="G8" s="288"/>
      <c r="H8" s="246"/>
      <c r="J8" s="246"/>
      <c r="K8" s="246"/>
    </row>
    <row r="9" spans="1:14" ht="12.75" customHeight="1">
      <c r="A9" s="9"/>
      <c r="B9" s="9" t="s">
        <v>143</v>
      </c>
      <c r="D9" s="289"/>
      <c r="E9" s="289"/>
      <c r="F9" s="288"/>
      <c r="G9" s="288"/>
      <c r="H9" s="246"/>
      <c r="J9" s="246"/>
      <c r="K9" s="246"/>
    </row>
    <row r="10" spans="1:14" ht="12.75" customHeight="1">
      <c r="A10" s="9"/>
      <c r="B10" s="9"/>
      <c r="D10" s="289"/>
      <c r="E10" s="289"/>
      <c r="F10" s="288"/>
      <c r="G10" s="288"/>
      <c r="H10" s="246"/>
      <c r="J10" s="246"/>
      <c r="K10" s="246"/>
    </row>
    <row r="11" spans="1:14">
      <c r="A11" s="9"/>
      <c r="B11" s="117"/>
      <c r="C11" s="9"/>
      <c r="D11" s="289"/>
      <c r="E11" s="289"/>
      <c r="F11" s="288"/>
      <c r="G11" s="288"/>
      <c r="H11" s="246"/>
      <c r="J11" s="288"/>
      <c r="K11" s="288"/>
    </row>
    <row r="12" spans="1:14" ht="16.5" thickBot="1">
      <c r="A12" s="54" t="s">
        <v>131</v>
      </c>
      <c r="B12" s="55"/>
      <c r="C12" s="290">
        <v>77518</v>
      </c>
      <c r="D12" s="168" t="s">
        <v>132</v>
      </c>
      <c r="E12" s="249"/>
      <c r="F12" s="291"/>
      <c r="G12" s="291"/>
      <c r="H12" s="292"/>
      <c r="I12" s="128"/>
      <c r="J12" s="130"/>
      <c r="K12" s="128"/>
    </row>
    <row r="13" spans="1:14" ht="30.75" thickBot="1">
      <c r="A13" s="169" t="s">
        <v>4</v>
      </c>
      <c r="B13" s="170" t="s">
        <v>75</v>
      </c>
      <c r="C13" s="171" t="s">
        <v>133</v>
      </c>
      <c r="D13" s="171" t="s">
        <v>134</v>
      </c>
      <c r="E13" s="171" t="s">
        <v>135</v>
      </c>
      <c r="F13" s="293" t="s">
        <v>99</v>
      </c>
      <c r="G13" s="294" t="s">
        <v>144</v>
      </c>
      <c r="H13" s="173" t="s">
        <v>103</v>
      </c>
      <c r="I13" s="295"/>
      <c r="J13" s="204"/>
    </row>
    <row r="14" spans="1:14" ht="15.75" thickBot="1">
      <c r="A14" s="175">
        <v>0</v>
      </c>
      <c r="B14" s="176">
        <v>1</v>
      </c>
      <c r="C14" s="177">
        <v>2</v>
      </c>
      <c r="D14" s="177">
        <v>3</v>
      </c>
      <c r="E14" s="178">
        <v>4</v>
      </c>
      <c r="F14" s="179" t="s">
        <v>104</v>
      </c>
      <c r="G14" s="296">
        <v>6</v>
      </c>
      <c r="H14" s="179">
        <v>7</v>
      </c>
      <c r="I14" s="204"/>
      <c r="J14" s="204"/>
    </row>
    <row r="15" spans="1:14" ht="16.5">
      <c r="A15" s="31">
        <v>1</v>
      </c>
      <c r="B15" s="31" t="s">
        <v>22</v>
      </c>
      <c r="C15" s="418">
        <v>17.12</v>
      </c>
      <c r="D15" s="418">
        <v>11.75</v>
      </c>
      <c r="E15" s="418">
        <v>28</v>
      </c>
      <c r="F15" s="419">
        <f>SUM(C15:E15)</f>
        <v>56.870000000000005</v>
      </c>
      <c r="G15" s="420">
        <v>0</v>
      </c>
      <c r="H15" s="421">
        <f>F15+G15</f>
        <v>56.870000000000005</v>
      </c>
      <c r="I15" s="297"/>
      <c r="J15" s="204"/>
    </row>
    <row r="16" spans="1:14" ht="16.5">
      <c r="A16" s="135">
        <v>2</v>
      </c>
      <c r="B16" s="135" t="s">
        <v>7</v>
      </c>
      <c r="C16" s="422">
        <v>10.63</v>
      </c>
      <c r="D16" s="422">
        <v>9.17</v>
      </c>
      <c r="E16" s="422">
        <v>28</v>
      </c>
      <c r="F16" s="423">
        <f t="shared" ref="F16:F22" si="0">SUM(C16:E16)</f>
        <v>47.8</v>
      </c>
      <c r="G16" s="424">
        <v>0</v>
      </c>
      <c r="H16" s="425">
        <f t="shared" ref="H16:H22" si="1">F16+G16</f>
        <v>47.8</v>
      </c>
      <c r="I16" s="297"/>
      <c r="J16" s="204"/>
    </row>
    <row r="17" spans="1:10" ht="16.5">
      <c r="A17" s="135">
        <v>3</v>
      </c>
      <c r="B17" s="135" t="s">
        <v>23</v>
      </c>
      <c r="C17" s="422">
        <v>11</v>
      </c>
      <c r="D17" s="422">
        <v>23.3</v>
      </c>
      <c r="E17" s="422">
        <v>12</v>
      </c>
      <c r="F17" s="423">
        <f t="shared" si="0"/>
        <v>46.3</v>
      </c>
      <c r="G17" s="424">
        <v>0</v>
      </c>
      <c r="H17" s="425">
        <f t="shared" si="1"/>
        <v>46.3</v>
      </c>
      <c r="I17" s="297"/>
      <c r="J17" s="204"/>
    </row>
    <row r="18" spans="1:10" ht="16.5">
      <c r="A18" s="135">
        <v>4</v>
      </c>
      <c r="B18" s="135" t="s">
        <v>24</v>
      </c>
      <c r="C18" s="422">
        <v>7</v>
      </c>
      <c r="D18" s="422">
        <v>5</v>
      </c>
      <c r="E18" s="422">
        <v>20</v>
      </c>
      <c r="F18" s="423">
        <f t="shared" si="0"/>
        <v>32</v>
      </c>
      <c r="G18" s="424">
        <v>0</v>
      </c>
      <c r="H18" s="425">
        <f t="shared" si="1"/>
        <v>32</v>
      </c>
      <c r="I18" s="297"/>
      <c r="J18" s="204"/>
    </row>
    <row r="19" spans="1:10" ht="16.5">
      <c r="A19" s="135">
        <v>5</v>
      </c>
      <c r="B19" s="135" t="s">
        <v>18</v>
      </c>
      <c r="C19" s="422">
        <v>4.08</v>
      </c>
      <c r="D19" s="422">
        <v>7</v>
      </c>
      <c r="E19" s="422">
        <v>28</v>
      </c>
      <c r="F19" s="423">
        <f t="shared" si="0"/>
        <v>39.08</v>
      </c>
      <c r="G19" s="424">
        <v>0</v>
      </c>
      <c r="H19" s="425">
        <f t="shared" si="1"/>
        <v>39.08</v>
      </c>
      <c r="I19" s="297"/>
      <c r="J19" s="204"/>
    </row>
    <row r="20" spans="1:10" ht="16.5">
      <c r="A20" s="135">
        <v>6</v>
      </c>
      <c r="B20" s="135" t="s">
        <v>17</v>
      </c>
      <c r="C20" s="422">
        <v>22.5</v>
      </c>
      <c r="D20" s="422">
        <v>32.5</v>
      </c>
      <c r="E20" s="422">
        <v>20</v>
      </c>
      <c r="F20" s="423">
        <f t="shared" si="0"/>
        <v>75</v>
      </c>
      <c r="G20" s="424">
        <v>0</v>
      </c>
      <c r="H20" s="425">
        <f t="shared" si="1"/>
        <v>75</v>
      </c>
      <c r="I20" s="297"/>
      <c r="J20" s="204"/>
    </row>
    <row r="21" spans="1:10" ht="16.5">
      <c r="A21" s="135">
        <v>7</v>
      </c>
      <c r="B21" s="135" t="s">
        <v>89</v>
      </c>
      <c r="C21" s="422">
        <v>12</v>
      </c>
      <c r="D21" s="422">
        <v>6</v>
      </c>
      <c r="E21" s="422">
        <v>17</v>
      </c>
      <c r="F21" s="423">
        <f t="shared" si="0"/>
        <v>35</v>
      </c>
      <c r="G21" s="424">
        <v>0</v>
      </c>
      <c r="H21" s="425">
        <f t="shared" si="1"/>
        <v>35</v>
      </c>
      <c r="I21" s="297"/>
      <c r="J21" s="204"/>
    </row>
    <row r="22" spans="1:10" ht="17.25" thickBot="1">
      <c r="A22" s="135">
        <v>8</v>
      </c>
      <c r="B22" s="135" t="s">
        <v>90</v>
      </c>
      <c r="C22" s="426">
        <v>6.12</v>
      </c>
      <c r="D22" s="426">
        <v>3.75</v>
      </c>
      <c r="E22" s="426">
        <v>20</v>
      </c>
      <c r="F22" s="427">
        <f t="shared" si="0"/>
        <v>29.87</v>
      </c>
      <c r="G22" s="428">
        <v>0</v>
      </c>
      <c r="H22" s="429">
        <f t="shared" si="1"/>
        <v>29.87</v>
      </c>
      <c r="I22" s="297"/>
      <c r="J22" s="204"/>
    </row>
    <row r="23" spans="1:10" ht="15.75" thickBot="1">
      <c r="A23" s="192"/>
      <c r="B23" s="298" t="s">
        <v>107</v>
      </c>
      <c r="C23" s="299">
        <f t="shared" ref="C23:H23" si="2">SUM(C15:C22)</f>
        <v>90.45</v>
      </c>
      <c r="D23" s="299">
        <f t="shared" si="2"/>
        <v>98.47</v>
      </c>
      <c r="E23" s="299">
        <f t="shared" si="2"/>
        <v>173</v>
      </c>
      <c r="F23" s="299">
        <f t="shared" si="2"/>
        <v>361.92</v>
      </c>
      <c r="G23" s="299">
        <f t="shared" si="2"/>
        <v>0</v>
      </c>
      <c r="H23" s="299">
        <f t="shared" si="2"/>
        <v>361.92</v>
      </c>
      <c r="I23" s="204"/>
      <c r="J23" s="204"/>
    </row>
    <row r="24" spans="1:10">
      <c r="I24" s="204"/>
      <c r="J24" s="204"/>
    </row>
    <row r="25" spans="1:10" ht="15.75">
      <c r="A25" s="300" t="s">
        <v>145</v>
      </c>
      <c r="B25" s="301"/>
      <c r="C25" s="301"/>
      <c r="D25" s="301"/>
      <c r="E25" s="301"/>
      <c r="F25" s="301"/>
      <c r="G25" s="302">
        <f>C12</f>
        <v>77518</v>
      </c>
      <c r="H25" s="303" t="s">
        <v>110</v>
      </c>
    </row>
    <row r="26" spans="1:10" ht="15.75">
      <c r="B26" s="301"/>
      <c r="C26" s="301"/>
      <c r="D26" s="301"/>
      <c r="E26" s="301"/>
      <c r="F26" s="301"/>
      <c r="G26" s="301"/>
      <c r="H26" s="303"/>
    </row>
    <row r="27" spans="1:10" ht="16.5" thickBot="1">
      <c r="B27" s="304" t="s">
        <v>114</v>
      </c>
      <c r="C27" s="305"/>
      <c r="D27" s="305"/>
      <c r="E27" s="305"/>
      <c r="F27" s="305"/>
      <c r="G27" s="301"/>
      <c r="H27" s="303"/>
    </row>
    <row r="28" spans="1:10" ht="31.5">
      <c r="B28" s="205" t="s">
        <v>116</v>
      </c>
      <c r="C28" s="206" t="s">
        <v>146</v>
      </c>
      <c r="D28" s="301"/>
      <c r="E28" s="301"/>
      <c r="F28" s="301"/>
    </row>
    <row r="29" spans="1:10" ht="15.75">
      <c r="A29" s="300"/>
      <c r="B29" s="210" t="s">
        <v>80</v>
      </c>
      <c r="C29" s="126">
        <f>G25</f>
        <v>77518</v>
      </c>
      <c r="D29" s="306"/>
      <c r="E29" s="307"/>
      <c r="F29" s="301"/>
    </row>
    <row r="30" spans="1:10" ht="16.5" thickBot="1">
      <c r="A30" s="300"/>
      <c r="B30" s="214" t="s">
        <v>122</v>
      </c>
      <c r="C30" s="215">
        <f>ROUND(C29/H23,6)</f>
        <v>214.18545499999999</v>
      </c>
      <c r="D30" s="301"/>
      <c r="E30" s="301"/>
      <c r="F30" s="301"/>
    </row>
    <row r="31" spans="1:10" ht="15.75">
      <c r="A31" s="300"/>
      <c r="B31" s="125"/>
      <c r="C31" s="124"/>
      <c r="D31" s="301"/>
      <c r="E31" s="301"/>
      <c r="F31" s="301"/>
    </row>
    <row r="32" spans="1:10" ht="15.75">
      <c r="A32" s="300"/>
      <c r="B32" s="125"/>
      <c r="C32" s="124"/>
      <c r="D32" s="301"/>
      <c r="E32" s="301"/>
      <c r="F32" s="301"/>
    </row>
    <row r="33" spans="1:9" ht="15.75">
      <c r="A33" s="300"/>
      <c r="B33" s="125"/>
      <c r="C33" s="124"/>
      <c r="D33" s="301"/>
      <c r="E33" s="301"/>
      <c r="F33" s="301"/>
    </row>
    <row r="34" spans="1:9" ht="16.5" thickBot="1">
      <c r="A34" s="300"/>
      <c r="B34" s="301"/>
      <c r="C34" s="301"/>
      <c r="D34" s="301"/>
      <c r="E34" s="301"/>
      <c r="F34" s="301"/>
      <c r="G34" s="125"/>
      <c r="H34" s="124"/>
    </row>
    <row r="35" spans="1:9" ht="19.5" customHeight="1" thickBot="1">
      <c r="A35" s="308" t="s">
        <v>4</v>
      </c>
      <c r="B35" s="308" t="s">
        <v>75</v>
      </c>
      <c r="C35" s="309" t="s">
        <v>147</v>
      </c>
      <c r="E35" s="301"/>
      <c r="F35" s="301"/>
      <c r="G35" s="301"/>
      <c r="H35" s="303"/>
    </row>
    <row r="36" spans="1:9" ht="16.5">
      <c r="A36" s="31">
        <v>1</v>
      </c>
      <c r="B36" s="31" t="s">
        <v>22</v>
      </c>
      <c r="C36" s="310">
        <v>12181</v>
      </c>
      <c r="E36" s="301"/>
      <c r="F36" s="301"/>
      <c r="G36" s="301"/>
      <c r="H36" s="303"/>
    </row>
    <row r="37" spans="1:9" ht="16.5">
      <c r="A37" s="135">
        <v>2</v>
      </c>
      <c r="B37" s="135" t="s">
        <v>7</v>
      </c>
      <c r="C37" s="310">
        <v>10238</v>
      </c>
      <c r="E37" s="301"/>
      <c r="F37" s="301"/>
      <c r="G37" s="301"/>
      <c r="H37" s="303"/>
    </row>
    <row r="38" spans="1:9" ht="16.5">
      <c r="A38" s="135">
        <v>3</v>
      </c>
      <c r="B38" s="135" t="s">
        <v>23</v>
      </c>
      <c r="C38" s="310">
        <v>9917</v>
      </c>
      <c r="E38" s="311"/>
      <c r="F38" s="311"/>
      <c r="G38" s="311"/>
      <c r="H38" s="303"/>
      <c r="I38" s="204"/>
    </row>
    <row r="39" spans="1:9" ht="16.5">
      <c r="A39" s="135">
        <v>4</v>
      </c>
      <c r="B39" s="135" t="s">
        <v>24</v>
      </c>
      <c r="C39" s="310">
        <v>6854</v>
      </c>
      <c r="E39" s="311"/>
      <c r="F39" s="311"/>
      <c r="G39" s="311"/>
      <c r="H39" s="303"/>
      <c r="I39" s="204"/>
    </row>
    <row r="40" spans="1:9" ht="16.5">
      <c r="A40" s="135">
        <v>5</v>
      </c>
      <c r="B40" s="135" t="s">
        <v>18</v>
      </c>
      <c r="C40" s="310">
        <v>8370</v>
      </c>
      <c r="E40" s="311"/>
      <c r="F40" s="311"/>
      <c r="G40" s="311"/>
      <c r="H40" s="303"/>
      <c r="I40" s="204"/>
    </row>
    <row r="41" spans="1:9" ht="16.5">
      <c r="A41" s="135">
        <v>6</v>
      </c>
      <c r="B41" s="135" t="s">
        <v>17</v>
      </c>
      <c r="C41" s="310">
        <v>16064</v>
      </c>
      <c r="E41" s="311"/>
      <c r="F41" s="311"/>
      <c r="G41" s="311"/>
      <c r="H41" s="303"/>
      <c r="I41" s="204"/>
    </row>
    <row r="42" spans="1:9" ht="16.5">
      <c r="A42" s="135">
        <v>7</v>
      </c>
      <c r="B42" s="135" t="s">
        <v>89</v>
      </c>
      <c r="C42" s="310">
        <v>7496</v>
      </c>
      <c r="E42" s="311"/>
      <c r="F42" s="311"/>
      <c r="G42" s="311"/>
      <c r="H42" s="303"/>
      <c r="I42" s="204"/>
    </row>
    <row r="43" spans="1:9" ht="17.25" thickBot="1">
      <c r="A43" s="135">
        <v>8</v>
      </c>
      <c r="B43" s="135" t="s">
        <v>90</v>
      </c>
      <c r="C43" s="310">
        <v>6398</v>
      </c>
      <c r="E43" s="311"/>
      <c r="F43" s="311"/>
      <c r="G43" s="311"/>
      <c r="H43" s="303"/>
      <c r="I43" s="502"/>
    </row>
    <row r="44" spans="1:9" ht="16.5" thickBot="1">
      <c r="A44" s="312"/>
      <c r="B44" s="313" t="s">
        <v>107</v>
      </c>
      <c r="C44" s="314">
        <f>SUM(C36:C43)</f>
        <v>77518</v>
      </c>
      <c r="G44" s="315">
        <f>SUM(G36:G43)</f>
        <v>0</v>
      </c>
      <c r="H44" s="316" t="s">
        <v>148</v>
      </c>
      <c r="I44" s="316" t="str">
        <f>IF(C44=C12,"ok", "eroare")</f>
        <v>ok</v>
      </c>
    </row>
    <row r="45" spans="1:9" ht="15.75">
      <c r="A45" s="317"/>
      <c r="B45" s="317"/>
      <c r="C45" s="318"/>
      <c r="D45" s="319"/>
      <c r="E45" s="311"/>
      <c r="F45" s="311"/>
      <c r="G45" s="311"/>
      <c r="H45" s="303"/>
      <c r="I45" s="204"/>
    </row>
    <row r="46" spans="1:9" ht="15.75">
      <c r="A46" s="60" t="s">
        <v>149</v>
      </c>
      <c r="B46" s="320"/>
      <c r="C46" s="320"/>
      <c r="D46" s="320"/>
      <c r="E46" s="320"/>
      <c r="F46" s="320"/>
      <c r="G46" s="320"/>
      <c r="H46" s="303"/>
    </row>
    <row r="47" spans="1:9" ht="15.75">
      <c r="A47" s="60" t="s">
        <v>150</v>
      </c>
      <c r="B47" s="320"/>
      <c r="C47" s="320"/>
      <c r="D47" s="320"/>
      <c r="E47" s="320"/>
      <c r="F47" s="320"/>
      <c r="G47" s="320"/>
      <c r="H47" s="303"/>
    </row>
    <row r="48" spans="1:9" ht="15.75">
      <c r="A48" s="60" t="s">
        <v>151</v>
      </c>
      <c r="B48" s="320"/>
      <c r="C48" s="320"/>
      <c r="D48" s="320"/>
      <c r="E48" s="320"/>
      <c r="F48" s="320"/>
      <c r="G48" s="320"/>
      <c r="H48" s="303"/>
    </row>
    <row r="49" spans="1:11" ht="15.75">
      <c r="A49" s="60"/>
      <c r="B49" s="320"/>
      <c r="C49" s="320"/>
      <c r="D49" s="320"/>
      <c r="E49" s="320"/>
      <c r="F49" s="320"/>
      <c r="G49" s="320"/>
      <c r="H49" s="303"/>
    </row>
    <row r="50" spans="1:11" ht="15.75">
      <c r="A50" s="60"/>
      <c r="B50" s="9" t="s">
        <v>167</v>
      </c>
      <c r="C50" s="320"/>
      <c r="D50" s="320"/>
      <c r="E50" s="320"/>
      <c r="F50" s="320"/>
      <c r="G50" s="320"/>
      <c r="H50" s="303"/>
    </row>
    <row r="51" spans="1:11" ht="16.5" thickBot="1">
      <c r="A51" s="60"/>
      <c r="B51" s="320"/>
      <c r="C51" s="320"/>
      <c r="D51" s="320"/>
      <c r="E51" s="321"/>
      <c r="F51" s="321"/>
      <c r="G51" s="321"/>
      <c r="H51" s="303"/>
    </row>
    <row r="52" spans="1:11" ht="29.25" thickBot="1">
      <c r="A52" s="322" t="s">
        <v>4</v>
      </c>
      <c r="B52" s="178" t="s">
        <v>75</v>
      </c>
      <c r="C52" s="118" t="s">
        <v>166</v>
      </c>
      <c r="D52" s="81" t="s">
        <v>83</v>
      </c>
      <c r="E52" s="81" t="s">
        <v>84</v>
      </c>
      <c r="F52" s="81" t="s">
        <v>85</v>
      </c>
      <c r="G52" s="81" t="s">
        <v>86</v>
      </c>
      <c r="H52" s="52" t="s">
        <v>87</v>
      </c>
    </row>
    <row r="53" spans="1:11" ht="16.5">
      <c r="A53" s="31">
        <v>1</v>
      </c>
      <c r="B53" s="31" t="s">
        <v>22</v>
      </c>
      <c r="C53" s="430">
        <f>C36</f>
        <v>12181</v>
      </c>
      <c r="D53" s="432">
        <v>4368</v>
      </c>
      <c r="E53" s="433">
        <v>4368</v>
      </c>
      <c r="F53" s="432">
        <v>2735</v>
      </c>
      <c r="G53" s="432">
        <v>355</v>
      </c>
      <c r="H53" s="432">
        <v>355</v>
      </c>
      <c r="I53" s="217"/>
      <c r="J53" s="217"/>
    </row>
    <row r="54" spans="1:11" ht="16.5">
      <c r="A54" s="135">
        <v>2</v>
      </c>
      <c r="B54" s="135" t="s">
        <v>7</v>
      </c>
      <c r="C54" s="430">
        <f t="shared" ref="C54:C60" si="3">C37</f>
        <v>10238</v>
      </c>
      <c r="D54" s="432">
        <v>3671</v>
      </c>
      <c r="E54" s="431">
        <v>3673</v>
      </c>
      <c r="F54" s="432">
        <v>2298</v>
      </c>
      <c r="G54" s="432">
        <v>298</v>
      </c>
      <c r="H54" s="432">
        <v>298</v>
      </c>
      <c r="I54" s="217"/>
      <c r="J54" s="217"/>
    </row>
    <row r="55" spans="1:11" ht="16.5">
      <c r="A55" s="135">
        <v>3</v>
      </c>
      <c r="B55" s="135" t="s">
        <v>23</v>
      </c>
      <c r="C55" s="430">
        <f t="shared" si="3"/>
        <v>9917</v>
      </c>
      <c r="D55" s="432">
        <v>3556</v>
      </c>
      <c r="E55" s="431">
        <v>3556</v>
      </c>
      <c r="F55" s="432">
        <v>2226</v>
      </c>
      <c r="G55" s="432">
        <v>289</v>
      </c>
      <c r="H55" s="432">
        <v>289</v>
      </c>
      <c r="I55" s="217"/>
      <c r="J55" s="217"/>
    </row>
    <row r="56" spans="1:11" ht="16.5">
      <c r="A56" s="135">
        <v>4</v>
      </c>
      <c r="B56" s="135" t="s">
        <v>24</v>
      </c>
      <c r="C56" s="430">
        <f t="shared" si="3"/>
        <v>6854</v>
      </c>
      <c r="D56" s="432">
        <v>2458</v>
      </c>
      <c r="E56" s="431">
        <v>2458</v>
      </c>
      <c r="F56" s="432">
        <v>1539</v>
      </c>
      <c r="G56" s="432">
        <v>200</v>
      </c>
      <c r="H56" s="432">
        <v>199</v>
      </c>
      <c r="I56" s="217"/>
      <c r="J56" s="217"/>
    </row>
    <row r="57" spans="1:11" ht="16.5">
      <c r="A57" s="135">
        <v>5</v>
      </c>
      <c r="B57" s="135" t="s">
        <v>18</v>
      </c>
      <c r="C57" s="430">
        <f t="shared" si="3"/>
        <v>8370</v>
      </c>
      <c r="D57" s="432">
        <v>3001</v>
      </c>
      <c r="E57" s="431">
        <v>3001</v>
      </c>
      <c r="F57" s="432">
        <v>1879</v>
      </c>
      <c r="G57" s="432">
        <v>244</v>
      </c>
      <c r="H57" s="432">
        <v>245</v>
      </c>
      <c r="I57" s="217"/>
      <c r="J57" s="217"/>
    </row>
    <row r="58" spans="1:11" ht="16.5">
      <c r="A58" s="135">
        <v>6</v>
      </c>
      <c r="B58" s="135" t="s">
        <v>17</v>
      </c>
      <c r="C58" s="430">
        <f t="shared" si="3"/>
        <v>16064</v>
      </c>
      <c r="D58" s="432">
        <v>5761</v>
      </c>
      <c r="E58" s="431">
        <v>5760</v>
      </c>
      <c r="F58" s="432">
        <v>3606</v>
      </c>
      <c r="G58" s="432">
        <v>468</v>
      </c>
      <c r="H58" s="432">
        <v>470</v>
      </c>
      <c r="I58" s="217"/>
      <c r="J58" s="217"/>
    </row>
    <row r="59" spans="1:11" ht="16.5">
      <c r="A59" s="135">
        <v>7</v>
      </c>
      <c r="B59" s="135" t="s">
        <v>89</v>
      </c>
      <c r="C59" s="430">
        <f t="shared" si="3"/>
        <v>7496</v>
      </c>
      <c r="D59" s="432">
        <v>2688</v>
      </c>
      <c r="E59" s="431">
        <v>2688</v>
      </c>
      <c r="F59" s="432">
        <v>1683</v>
      </c>
      <c r="G59" s="432">
        <v>219</v>
      </c>
      <c r="H59" s="432">
        <v>218</v>
      </c>
      <c r="I59" s="217"/>
      <c r="J59" s="217"/>
    </row>
    <row r="60" spans="1:11" ht="17.25" thickBot="1">
      <c r="A60" s="135">
        <v>8</v>
      </c>
      <c r="B60" s="135" t="s">
        <v>90</v>
      </c>
      <c r="C60" s="430">
        <f t="shared" si="3"/>
        <v>6398</v>
      </c>
      <c r="D60" s="432">
        <v>2295</v>
      </c>
      <c r="E60" s="431">
        <v>2294</v>
      </c>
      <c r="F60" s="432">
        <v>1436</v>
      </c>
      <c r="G60" s="432">
        <v>187</v>
      </c>
      <c r="H60" s="432">
        <v>186</v>
      </c>
      <c r="I60" s="217"/>
      <c r="J60" s="217"/>
    </row>
    <row r="61" spans="1:11" ht="16.5" thickBot="1">
      <c r="A61" s="323"/>
      <c r="B61" s="323" t="s">
        <v>107</v>
      </c>
      <c r="C61" s="324">
        <f t="shared" ref="C61:H61" si="4">SUM(C53:C60)</f>
        <v>77518</v>
      </c>
      <c r="D61" s="324">
        <f t="shared" si="4"/>
        <v>27798</v>
      </c>
      <c r="E61" s="324">
        <f t="shared" si="4"/>
        <v>27798</v>
      </c>
      <c r="F61" s="324">
        <f t="shared" si="4"/>
        <v>17402</v>
      </c>
      <c r="G61" s="324">
        <f t="shared" si="4"/>
        <v>2260</v>
      </c>
      <c r="H61" s="324">
        <f t="shared" si="4"/>
        <v>2260</v>
      </c>
      <c r="I61" s="217"/>
      <c r="J61" s="217"/>
    </row>
    <row r="62" spans="1:11" ht="15.75">
      <c r="A62" s="55"/>
      <c r="B62" s="55"/>
      <c r="C62" s="55"/>
      <c r="D62" s="219"/>
      <c r="E62" s="219"/>
      <c r="F62" s="219"/>
      <c r="G62" s="219"/>
      <c r="H62" s="204"/>
    </row>
    <row r="63" spans="1:11" ht="15.75">
      <c r="A63" s="55"/>
      <c r="B63" s="325" t="s">
        <v>79</v>
      </c>
      <c r="C63" s="1"/>
      <c r="D63" s="326"/>
      <c r="E63" s="326"/>
      <c r="F63" s="326"/>
      <c r="G63" s="326"/>
      <c r="H63" s="326"/>
      <c r="I63" s="503"/>
      <c r="J63" s="128"/>
      <c r="K63" s="128"/>
    </row>
    <row r="64" spans="1:11" ht="15.75">
      <c r="A64" s="55"/>
      <c r="B64" s="325" t="s">
        <v>152</v>
      </c>
      <c r="C64" s="1"/>
      <c r="D64" s="504"/>
      <c r="E64" s="504"/>
      <c r="F64" s="504"/>
      <c r="G64" s="504"/>
      <c r="H64" s="504"/>
      <c r="I64" s="473"/>
    </row>
    <row r="65" spans="1:9" ht="15.75">
      <c r="A65" s="55"/>
      <c r="B65" s="55"/>
      <c r="C65" s="327"/>
      <c r="D65" s="504"/>
      <c r="E65" s="505"/>
      <c r="F65" s="505"/>
      <c r="G65" s="505"/>
      <c r="H65" s="505"/>
      <c r="I65" s="128"/>
    </row>
    <row r="66" spans="1:9" ht="15.75">
      <c r="A66" s="55"/>
      <c r="B66" s="55"/>
      <c r="C66" s="55"/>
      <c r="D66" s="504"/>
      <c r="E66" s="504"/>
      <c r="F66" s="504"/>
      <c r="G66" s="504"/>
      <c r="H66" s="504"/>
      <c r="I66" s="504"/>
    </row>
    <row r="67" spans="1:9" ht="15.75">
      <c r="A67" s="55"/>
      <c r="B67" s="55"/>
      <c r="C67" s="55"/>
      <c r="D67" s="506"/>
      <c r="E67" s="506"/>
      <c r="F67" s="506"/>
      <c r="G67" s="506"/>
      <c r="H67" s="506"/>
      <c r="I67" s="128"/>
    </row>
    <row r="68" spans="1:9" ht="15.75">
      <c r="A68" s="55"/>
      <c r="B68" s="55"/>
      <c r="C68" s="55"/>
      <c r="D68" s="327"/>
      <c r="E68" s="55"/>
      <c r="F68" s="55"/>
      <c r="G68" s="55"/>
    </row>
    <row r="69" spans="1:9" ht="15.75">
      <c r="A69" s="55"/>
      <c r="B69" s="55"/>
      <c r="C69" s="55"/>
      <c r="D69" s="55"/>
      <c r="E69" s="55"/>
      <c r="F69" s="55"/>
      <c r="G69" s="55"/>
    </row>
    <row r="70" spans="1:9" ht="15.75">
      <c r="A70" s="55"/>
      <c r="B70" s="55"/>
      <c r="C70" s="55"/>
      <c r="D70" s="55"/>
      <c r="E70" s="55"/>
      <c r="F70" s="55"/>
      <c r="G70" s="55"/>
    </row>
    <row r="71" spans="1:9" ht="15.75">
      <c r="A71" s="55"/>
      <c r="B71" s="55"/>
      <c r="C71" s="55"/>
      <c r="D71" s="55"/>
      <c r="E71" s="55"/>
      <c r="F71" s="55"/>
      <c r="G71" s="55"/>
    </row>
    <row r="72" spans="1:9" ht="15.75">
      <c r="A72" s="55"/>
      <c r="B72" s="55"/>
      <c r="C72" s="55"/>
      <c r="D72" s="55"/>
      <c r="E72" s="55"/>
      <c r="F72" s="55"/>
      <c r="G72" s="55"/>
    </row>
  </sheetData>
  <pageMargins left="0.59055118110236227" right="0.19685039370078741" top="0.74803149606299213" bottom="0.74803149606299213" header="0.31496062992125984" footer="0.31496062992125984"/>
  <pageSetup paperSize="9" scale="90" orientation="landscape" r:id="rId1"/>
  <headerFoot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3" workbookViewId="0">
      <selection activeCell="J19" sqref="J19"/>
    </sheetView>
  </sheetViews>
  <sheetFormatPr defaultRowHeight="15.75"/>
  <cols>
    <col min="1" max="1" width="5.85546875" style="61" customWidth="1"/>
    <col min="2" max="2" width="21.7109375" style="61" customWidth="1"/>
    <col min="3" max="3" width="14.140625" style="61" customWidth="1"/>
    <col min="4" max="4" width="17.140625" style="61" customWidth="1"/>
    <col min="5" max="5" width="17" style="61" customWidth="1"/>
    <col min="6" max="6" width="15.7109375" style="61" customWidth="1"/>
    <col min="7" max="7" width="17.85546875" style="61" customWidth="1"/>
    <col min="8" max="8" width="14.28515625" style="61" customWidth="1"/>
    <col min="9" max="9" width="11.28515625" style="61" bestFit="1" customWidth="1"/>
    <col min="10" max="16384" width="9.140625" style="61"/>
  </cols>
  <sheetData>
    <row r="1" spans="1:12">
      <c r="A1" s="320" t="s">
        <v>0</v>
      </c>
      <c r="B1" s="320"/>
      <c r="C1" s="320"/>
      <c r="D1" s="320"/>
      <c r="E1" s="320"/>
      <c r="F1" s="320"/>
      <c r="G1" s="55"/>
      <c r="H1" s="55"/>
      <c r="I1" s="55"/>
    </row>
    <row r="2" spans="1:12">
      <c r="A2" s="495" t="s">
        <v>199</v>
      </c>
      <c r="B2" s="496"/>
      <c r="C2" s="320"/>
      <c r="D2" s="320"/>
      <c r="E2" s="320"/>
      <c r="F2" s="320"/>
      <c r="G2" s="55"/>
      <c r="H2" s="55"/>
      <c r="I2" s="55"/>
    </row>
    <row r="3" spans="1:12">
      <c r="A3" s="4" t="s">
        <v>46</v>
      </c>
      <c r="B3" s="4"/>
      <c r="C3" s="155"/>
      <c r="D3" s="4" t="s">
        <v>76</v>
      </c>
      <c r="E3" s="155"/>
      <c r="F3" s="156"/>
      <c r="G3" s="4" t="s">
        <v>92</v>
      </c>
      <c r="H3" s="155"/>
      <c r="I3" s="117"/>
    </row>
    <row r="4" spans="1:12">
      <c r="A4" s="1" t="s">
        <v>140</v>
      </c>
      <c r="B4" s="1"/>
      <c r="C4" s="117"/>
      <c r="D4" s="1" t="s">
        <v>141</v>
      </c>
      <c r="E4" s="153"/>
      <c r="G4" s="1" t="s">
        <v>142</v>
      </c>
      <c r="I4" s="117"/>
    </row>
    <row r="5" spans="1:12">
      <c r="A5" s="1"/>
      <c r="B5" s="1"/>
      <c r="C5" s="153"/>
      <c r="D5" s="153"/>
      <c r="E5" s="153"/>
      <c r="F5" s="153"/>
      <c r="G5" s="117"/>
      <c r="I5" s="117"/>
    </row>
    <row r="6" spans="1:12">
      <c r="A6" s="60"/>
      <c r="B6" s="60"/>
      <c r="C6" s="320"/>
      <c r="D6" s="320"/>
      <c r="E6" s="320"/>
      <c r="F6" s="320"/>
      <c r="G6" s="55"/>
      <c r="H6" s="55"/>
      <c r="I6" s="55"/>
    </row>
    <row r="7" spans="1:12">
      <c r="A7" s="55"/>
      <c r="B7" s="55"/>
      <c r="C7" s="55"/>
      <c r="D7" s="55"/>
      <c r="E7" s="55"/>
      <c r="F7" s="55"/>
      <c r="G7" s="55"/>
      <c r="H7" s="55"/>
      <c r="I7" s="55"/>
    </row>
    <row r="8" spans="1:12">
      <c r="A8" s="55"/>
      <c r="B8" s="55"/>
      <c r="C8" s="9" t="s">
        <v>164</v>
      </c>
      <c r="D8" s="319"/>
      <c r="E8" s="319"/>
      <c r="F8" s="55"/>
      <c r="G8" s="55"/>
      <c r="H8" s="320"/>
      <c r="I8" s="55"/>
    </row>
    <row r="9" spans="1:12">
      <c r="A9" s="319"/>
      <c r="B9" s="55"/>
      <c r="C9" s="319" t="s">
        <v>153</v>
      </c>
      <c r="D9" s="55"/>
      <c r="E9" s="319"/>
      <c r="F9" s="55"/>
      <c r="G9" s="55"/>
      <c r="H9" s="320"/>
      <c r="I9" s="55"/>
    </row>
    <row r="10" spans="1:12">
      <c r="A10" s="319"/>
      <c r="B10" s="55"/>
      <c r="C10" s="319"/>
      <c r="D10" s="55"/>
      <c r="E10" s="319"/>
      <c r="F10" s="55"/>
      <c r="G10" s="55"/>
      <c r="H10" s="320"/>
      <c r="I10" s="55"/>
    </row>
    <row r="11" spans="1:12">
      <c r="A11" s="319"/>
      <c r="B11" s="55"/>
      <c r="C11" s="319"/>
      <c r="D11" s="55"/>
      <c r="E11" s="319"/>
      <c r="F11" s="55"/>
      <c r="G11" s="55"/>
      <c r="H11" s="320"/>
      <c r="I11" s="55"/>
    </row>
    <row r="12" spans="1:12" ht="20.25">
      <c r="A12" s="54" t="s">
        <v>154</v>
      </c>
      <c r="B12" s="55"/>
      <c r="C12" s="319"/>
      <c r="D12" s="328">
        <v>208887</v>
      </c>
      <c r="E12" s="319" t="s">
        <v>73</v>
      </c>
      <c r="F12" s="249"/>
      <c r="G12" s="166"/>
      <c r="H12" s="329"/>
      <c r="I12" s="166"/>
      <c r="J12" s="330"/>
      <c r="K12" s="330"/>
      <c r="L12" s="330"/>
    </row>
    <row r="13" spans="1:12">
      <c r="A13" s="319"/>
      <c r="C13" s="319"/>
      <c r="E13" s="331"/>
      <c r="F13" s="332"/>
      <c r="G13" s="332"/>
      <c r="H13" s="333"/>
      <c r="I13" s="330"/>
      <c r="J13" s="330"/>
      <c r="K13" s="330"/>
      <c r="L13" s="330"/>
    </row>
    <row r="14" spans="1:12" ht="16.5" thickBot="1"/>
    <row r="15" spans="1:12" ht="26.25" thickBot="1">
      <c r="A15" s="334" t="s">
        <v>4</v>
      </c>
      <c r="B15" s="335" t="s">
        <v>75</v>
      </c>
      <c r="C15" s="336" t="s">
        <v>133</v>
      </c>
      <c r="D15" s="336" t="s">
        <v>134</v>
      </c>
      <c r="E15" s="336" t="s">
        <v>135</v>
      </c>
      <c r="F15" s="337" t="s">
        <v>99</v>
      </c>
      <c r="G15" s="337" t="s">
        <v>144</v>
      </c>
      <c r="H15" s="338" t="s">
        <v>103</v>
      </c>
    </row>
    <row r="16" spans="1:12" ht="16.5" thickBot="1">
      <c r="A16" s="339">
        <v>1</v>
      </c>
      <c r="B16" s="340" t="s">
        <v>12</v>
      </c>
      <c r="C16" s="341">
        <v>958</v>
      </c>
      <c r="D16" s="342">
        <v>173.5</v>
      </c>
      <c r="E16" s="342">
        <v>35</v>
      </c>
      <c r="F16" s="343">
        <f>SUM(C16:E16)</f>
        <v>1166.5</v>
      </c>
      <c r="G16" s="343">
        <v>30</v>
      </c>
      <c r="H16" s="344">
        <f>F16+G16</f>
        <v>1196.5</v>
      </c>
    </row>
    <row r="17" spans="1:10">
      <c r="A17" s="345"/>
      <c r="B17" s="119"/>
      <c r="C17" s="346"/>
      <c r="D17" s="346"/>
      <c r="E17" s="346"/>
      <c r="F17" s="347"/>
      <c r="G17" s="347"/>
      <c r="H17" s="346"/>
    </row>
    <row r="18" spans="1:10">
      <c r="A18" s="345"/>
      <c r="B18" s="9" t="s">
        <v>165</v>
      </c>
      <c r="C18" s="346"/>
      <c r="D18" s="346"/>
      <c r="E18" s="346"/>
      <c r="F18" s="347"/>
      <c r="G18" s="347"/>
      <c r="H18" s="346"/>
      <c r="I18" s="348"/>
    </row>
    <row r="19" spans="1:10" ht="16.5" thickBot="1">
      <c r="A19" s="345"/>
      <c r="B19" s="9"/>
      <c r="C19" s="346"/>
      <c r="F19" s="347"/>
      <c r="G19" s="347"/>
      <c r="H19" s="346"/>
      <c r="I19" s="348"/>
    </row>
    <row r="20" spans="1:10" ht="32.25" thickBot="1">
      <c r="A20" s="485" t="s">
        <v>4</v>
      </c>
      <c r="B20" s="485" t="s">
        <v>75</v>
      </c>
      <c r="C20" s="240" t="s">
        <v>168</v>
      </c>
      <c r="D20" s="81" t="s">
        <v>83</v>
      </c>
      <c r="E20" s="81" t="s">
        <v>84</v>
      </c>
      <c r="F20" s="81" t="s">
        <v>85</v>
      </c>
      <c r="G20" s="81" t="s">
        <v>86</v>
      </c>
      <c r="H20" s="52" t="s">
        <v>87</v>
      </c>
      <c r="I20" s="348"/>
    </row>
    <row r="21" spans="1:10" ht="16.5" thickBot="1">
      <c r="A21" s="349">
        <v>1</v>
      </c>
      <c r="B21" s="350" t="s">
        <v>12</v>
      </c>
      <c r="C21" s="432">
        <f>D12</f>
        <v>208887</v>
      </c>
      <c r="D21" s="432">
        <v>74907</v>
      </c>
      <c r="E21" s="432">
        <v>74907</v>
      </c>
      <c r="F21" s="432">
        <v>46893</v>
      </c>
      <c r="G21" s="432">
        <v>6090</v>
      </c>
      <c r="H21" s="432">
        <v>6090</v>
      </c>
      <c r="I21" s="403"/>
      <c r="J21" s="486"/>
    </row>
    <row r="22" spans="1:10" ht="16.5" thickBot="1">
      <c r="A22" s="351"/>
      <c r="B22" s="352" t="s">
        <v>107</v>
      </c>
      <c r="C22" s="434">
        <f t="shared" ref="C22:H22" si="0">SUM(C21)</f>
        <v>208887</v>
      </c>
      <c r="D22" s="434">
        <f t="shared" si="0"/>
        <v>74907</v>
      </c>
      <c r="E22" s="434">
        <f t="shared" si="0"/>
        <v>74907</v>
      </c>
      <c r="F22" s="434">
        <f t="shared" si="0"/>
        <v>46893</v>
      </c>
      <c r="G22" s="434">
        <f t="shared" si="0"/>
        <v>6090</v>
      </c>
      <c r="H22" s="434">
        <f t="shared" si="0"/>
        <v>6090</v>
      </c>
      <c r="I22" s="348"/>
    </row>
    <row r="23" spans="1:10">
      <c r="A23" s="264"/>
      <c r="B23" s="264"/>
      <c r="C23" s="131"/>
      <c r="D23" s="131"/>
      <c r="E23" s="131"/>
      <c r="F23" s="348"/>
      <c r="G23" s="348"/>
      <c r="H23" s="348"/>
      <c r="I23" s="348"/>
    </row>
    <row r="24" spans="1:10">
      <c r="D24" s="348"/>
      <c r="E24" s="348"/>
      <c r="F24" s="348"/>
    </row>
    <row r="25" spans="1:10">
      <c r="A25" s="1" t="s">
        <v>79</v>
      </c>
      <c r="C25" s="1"/>
    </row>
    <row r="26" spans="1:10">
      <c r="A26" s="1" t="s">
        <v>45</v>
      </c>
      <c r="B26" s="117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A7" workbookViewId="0">
      <selection activeCell="A32" sqref="A32"/>
    </sheetView>
  </sheetViews>
  <sheetFormatPr defaultRowHeight="15"/>
  <cols>
    <col min="1" max="1" width="5.28515625" style="117" customWidth="1"/>
    <col min="2" max="2" width="22" style="117" customWidth="1"/>
    <col min="3" max="3" width="16.5703125" style="117" customWidth="1"/>
    <col min="4" max="4" width="14.140625" style="117" customWidth="1"/>
    <col min="5" max="5" width="19.5703125" style="117" bestFit="1" customWidth="1"/>
    <col min="6" max="6" width="16.5703125" style="117" customWidth="1"/>
    <col min="7" max="7" width="16.7109375" style="117" customWidth="1"/>
    <col min="8" max="8" width="14.140625" style="117" customWidth="1"/>
    <col min="9" max="9" width="12.42578125" style="117" customWidth="1"/>
    <col min="10" max="10" width="11" style="117" customWidth="1"/>
    <col min="11" max="11" width="12.85546875" style="117" customWidth="1"/>
    <col min="12" max="12" width="10.140625" style="117" bestFit="1" customWidth="1"/>
    <col min="13" max="13" width="9.85546875" style="117" bestFit="1" customWidth="1"/>
    <col min="14" max="16384" width="9.140625" style="117"/>
  </cols>
  <sheetData>
    <row r="1" spans="1:14">
      <c r="A1" s="153" t="s">
        <v>0</v>
      </c>
      <c r="B1" s="153"/>
      <c r="C1" s="153"/>
      <c r="D1" s="153"/>
      <c r="E1" s="153"/>
      <c r="F1" s="153"/>
      <c r="I1" s="153"/>
      <c r="J1" s="153"/>
      <c r="K1" s="153"/>
      <c r="L1" s="153"/>
      <c r="M1" s="153"/>
      <c r="N1" s="153"/>
    </row>
    <row r="2" spans="1:14" ht="15.75">
      <c r="A2" s="495" t="s">
        <v>199</v>
      </c>
      <c r="B2" s="496"/>
      <c r="C2" s="153"/>
      <c r="D2" s="153"/>
      <c r="E2" s="153"/>
      <c r="F2" s="153"/>
      <c r="I2" s="153"/>
      <c r="J2" s="153"/>
      <c r="K2" s="153"/>
      <c r="L2" s="153"/>
      <c r="M2" s="153"/>
      <c r="N2" s="153"/>
    </row>
    <row r="3" spans="1:14">
      <c r="A3" s="4" t="s">
        <v>46</v>
      </c>
      <c r="B3" s="4"/>
      <c r="C3" s="155"/>
      <c r="D3" s="4" t="s">
        <v>76</v>
      </c>
      <c r="E3" s="155"/>
      <c r="F3" s="156"/>
      <c r="G3" s="4" t="s">
        <v>92</v>
      </c>
      <c r="H3" s="155"/>
      <c r="J3" s="153"/>
      <c r="K3" s="153"/>
      <c r="L3" s="153"/>
      <c r="M3" s="153"/>
      <c r="N3" s="153"/>
    </row>
    <row r="4" spans="1:14">
      <c r="A4" s="4" t="s">
        <v>1</v>
      </c>
      <c r="B4" s="4"/>
      <c r="C4" s="155"/>
      <c r="D4" s="4" t="s">
        <v>77</v>
      </c>
      <c r="E4" s="155"/>
      <c r="F4" s="156"/>
      <c r="G4" s="4" t="s">
        <v>2</v>
      </c>
      <c r="H4" s="155"/>
      <c r="J4" s="153"/>
      <c r="K4" s="153"/>
      <c r="L4" s="153"/>
      <c r="M4" s="153"/>
      <c r="N4" s="153"/>
    </row>
    <row r="5" spans="1:14">
      <c r="A5" s="1"/>
      <c r="B5" s="1"/>
      <c r="C5" s="153"/>
      <c r="D5" s="153"/>
      <c r="E5" s="1"/>
      <c r="F5" s="153"/>
      <c r="G5" s="153"/>
      <c r="I5" s="1"/>
      <c r="J5" s="153"/>
      <c r="K5" s="153"/>
      <c r="L5" s="153"/>
      <c r="M5" s="153"/>
      <c r="N5" s="153"/>
    </row>
    <row r="6" spans="1:14">
      <c r="I6" s="153"/>
      <c r="J6" s="153"/>
      <c r="K6" s="153"/>
      <c r="L6" s="153"/>
      <c r="M6" s="153"/>
      <c r="N6" s="153"/>
    </row>
    <row r="7" spans="1:14">
      <c r="C7" s="9" t="s">
        <v>169</v>
      </c>
      <c r="D7" s="9"/>
      <c r="E7" s="9"/>
      <c r="H7" s="153"/>
      <c r="I7" s="153"/>
      <c r="J7" s="153"/>
      <c r="K7" s="153"/>
      <c r="L7" s="153"/>
      <c r="M7" s="153"/>
      <c r="N7" s="153"/>
    </row>
    <row r="8" spans="1:14">
      <c r="A8" s="9"/>
      <c r="C8" s="9" t="s">
        <v>155</v>
      </c>
      <c r="E8" s="9"/>
      <c r="H8" s="153"/>
      <c r="I8" s="153"/>
      <c r="J8" s="153"/>
      <c r="K8" s="153"/>
      <c r="L8" s="153"/>
      <c r="M8" s="153"/>
      <c r="N8" s="153"/>
    </row>
    <row r="9" spans="1:14">
      <c r="A9" s="9"/>
      <c r="C9" s="9"/>
      <c r="D9" s="9"/>
      <c r="E9" s="9"/>
      <c r="H9" s="153"/>
      <c r="K9" s="153"/>
      <c r="L9" s="153"/>
      <c r="M9" s="153"/>
      <c r="N9" s="153"/>
    </row>
    <row r="10" spans="1:14" ht="15.75">
      <c r="A10" s="353" t="s">
        <v>131</v>
      </c>
      <c r="B10" s="353"/>
      <c r="C10" s="354">
        <v>58310</v>
      </c>
      <c r="D10" s="355" t="s">
        <v>132</v>
      </c>
      <c r="F10" s="249"/>
      <c r="G10" s="199"/>
      <c r="H10" s="198"/>
      <c r="I10" s="198"/>
      <c r="J10" s="198"/>
      <c r="K10" s="198"/>
      <c r="L10" s="153"/>
      <c r="M10" s="153"/>
      <c r="N10" s="153"/>
    </row>
    <row r="11" spans="1:14" ht="15.75" thickBot="1">
      <c r="A11" s="160"/>
      <c r="B11" s="160"/>
      <c r="C11" s="7"/>
      <c r="D11" s="7"/>
      <c r="H11" s="153"/>
      <c r="I11" s="153"/>
      <c r="J11" s="153"/>
      <c r="K11" s="153"/>
      <c r="L11" s="153"/>
      <c r="M11" s="153"/>
      <c r="N11" s="153"/>
    </row>
    <row r="12" spans="1:14" ht="30.75" thickBot="1">
      <c r="A12" s="356" t="s">
        <v>4</v>
      </c>
      <c r="B12" s="357" t="s">
        <v>75</v>
      </c>
      <c r="C12" s="358" t="s">
        <v>133</v>
      </c>
      <c r="D12" s="358" t="s">
        <v>134</v>
      </c>
      <c r="E12" s="358" t="s">
        <v>135</v>
      </c>
      <c r="F12" s="359" t="s">
        <v>99</v>
      </c>
      <c r="G12" s="359" t="s">
        <v>144</v>
      </c>
      <c r="H12" s="360" t="s">
        <v>103</v>
      </c>
      <c r="I12" s="254"/>
      <c r="J12" s="121"/>
    </row>
    <row r="13" spans="1:14" ht="18" customHeight="1">
      <c r="A13" s="142">
        <v>1</v>
      </c>
      <c r="B13" s="143" t="s">
        <v>17</v>
      </c>
      <c r="C13" s="435">
        <v>140</v>
      </c>
      <c r="D13" s="435">
        <v>172</v>
      </c>
      <c r="E13" s="435">
        <v>35</v>
      </c>
      <c r="F13" s="361">
        <f>SUM(C13:E13)</f>
        <v>347</v>
      </c>
      <c r="G13" s="361">
        <v>30</v>
      </c>
      <c r="H13" s="361">
        <f>F13+G13</f>
        <v>377</v>
      </c>
      <c r="I13" s="121"/>
      <c r="J13" s="121"/>
    </row>
    <row r="14" spans="1:14" ht="18" customHeight="1">
      <c r="A14" s="146">
        <v>2</v>
      </c>
      <c r="B14" s="135" t="s">
        <v>18</v>
      </c>
      <c r="C14" s="436">
        <v>40</v>
      </c>
      <c r="D14" s="436">
        <v>72</v>
      </c>
      <c r="E14" s="436">
        <v>17</v>
      </c>
      <c r="F14" s="363">
        <f>SUM(C14:E14)</f>
        <v>129</v>
      </c>
      <c r="G14" s="362">
        <v>0</v>
      </c>
      <c r="H14" s="363">
        <f>F14+G14</f>
        <v>129</v>
      </c>
      <c r="I14" s="121"/>
      <c r="J14" s="121"/>
    </row>
    <row r="15" spans="1:14" ht="18" customHeight="1" thickBot="1">
      <c r="A15" s="147">
        <v>3</v>
      </c>
      <c r="B15" s="148" t="s">
        <v>88</v>
      </c>
      <c r="C15" s="437">
        <v>89</v>
      </c>
      <c r="D15" s="437">
        <v>38</v>
      </c>
      <c r="E15" s="437">
        <v>17</v>
      </c>
      <c r="F15" s="363">
        <f>SUM(C15:E15)</f>
        <v>144</v>
      </c>
      <c r="G15" s="362">
        <v>0</v>
      </c>
      <c r="H15" s="363">
        <f>F15+G15</f>
        <v>144</v>
      </c>
      <c r="I15" s="121"/>
      <c r="J15" s="121"/>
    </row>
    <row r="16" spans="1:14" ht="13.5" customHeight="1" thickBot="1">
      <c r="A16" s="364"/>
      <c r="B16" s="438" t="s">
        <v>156</v>
      </c>
      <c r="C16" s="439">
        <f t="shared" ref="C16:H16" si="0">SUM(C13:C15)</f>
        <v>269</v>
      </c>
      <c r="D16" s="194">
        <f t="shared" si="0"/>
        <v>282</v>
      </c>
      <c r="E16" s="194">
        <f t="shared" si="0"/>
        <v>69</v>
      </c>
      <c r="F16" s="194">
        <f t="shared" si="0"/>
        <v>620</v>
      </c>
      <c r="G16" s="194">
        <f t="shared" si="0"/>
        <v>30</v>
      </c>
      <c r="H16" s="440">
        <f t="shared" si="0"/>
        <v>650</v>
      </c>
      <c r="I16" s="259"/>
      <c r="J16" s="121"/>
    </row>
    <row r="17" spans="1:10">
      <c r="I17" s="121"/>
      <c r="J17" s="121"/>
    </row>
    <row r="18" spans="1:10">
      <c r="I18" s="121"/>
      <c r="J18" s="121"/>
    </row>
    <row r="19" spans="1:10">
      <c r="A19" s="1" t="s">
        <v>157</v>
      </c>
      <c r="B19" s="153"/>
      <c r="C19" s="153"/>
      <c r="D19" s="153"/>
      <c r="E19" s="153"/>
      <c r="F19" s="153"/>
      <c r="G19" s="266">
        <f>ROUND(C10*90%,0)</f>
        <v>52479</v>
      </c>
      <c r="H19" s="131" t="s">
        <v>110</v>
      </c>
    </row>
    <row r="20" spans="1:10">
      <c r="A20" s="1"/>
      <c r="B20" s="153"/>
      <c r="C20" s="153"/>
      <c r="D20" s="153"/>
      <c r="E20" s="153"/>
      <c r="F20" s="153"/>
      <c r="G20" s="266"/>
      <c r="H20" s="131"/>
    </row>
    <row r="21" spans="1:10">
      <c r="A21" s="1" t="s">
        <v>158</v>
      </c>
      <c r="D21" s="9"/>
      <c r="E21" s="9"/>
      <c r="F21" s="9"/>
      <c r="G21" s="365">
        <f>ROUND(C10*10%,0)</f>
        <v>5831</v>
      </c>
      <c r="H21" s="131"/>
    </row>
    <row r="22" spans="1:10">
      <c r="A22" s="1"/>
      <c r="B22" s="153"/>
      <c r="C22" s="366"/>
      <c r="D22" s="9"/>
      <c r="E22" s="9"/>
      <c r="F22" s="9" t="s">
        <v>37</v>
      </c>
      <c r="G22" s="9">
        <f>G19+G21</f>
        <v>58310</v>
      </c>
      <c r="H22" s="131"/>
    </row>
    <row r="23" spans="1:10">
      <c r="A23" s="1"/>
      <c r="B23" s="153"/>
      <c r="C23" s="366"/>
      <c r="D23" s="9"/>
      <c r="E23" s="9"/>
      <c r="F23" s="367" t="s">
        <v>113</v>
      </c>
      <c r="G23" s="368" t="str">
        <f>IF(G22&lt;&gt;C10,"eroare","ok")</f>
        <v>ok</v>
      </c>
      <c r="H23" s="131"/>
    </row>
    <row r="24" spans="1:10">
      <c r="A24" s="1"/>
      <c r="B24" s="153"/>
      <c r="C24" s="366"/>
      <c r="D24" s="9"/>
      <c r="E24" s="9"/>
      <c r="F24" s="9"/>
      <c r="G24" s="9"/>
      <c r="H24" s="131"/>
    </row>
    <row r="25" spans="1:10" ht="15.75">
      <c r="A25" s="304" t="s">
        <v>114</v>
      </c>
      <c r="B25" s="153"/>
      <c r="C25" s="153"/>
      <c r="D25" s="153"/>
      <c r="E25" s="369"/>
      <c r="F25" s="9"/>
      <c r="G25" s="9"/>
      <c r="H25" s="131"/>
    </row>
    <row r="26" spans="1:10" ht="16.5" thickBot="1">
      <c r="A26" s="304"/>
      <c r="B26" s="153"/>
      <c r="C26" s="153"/>
      <c r="D26" s="370"/>
      <c r="E26" s="371"/>
      <c r="F26" s="9"/>
      <c r="G26" s="9"/>
      <c r="H26" s="131"/>
    </row>
    <row r="27" spans="1:10" ht="16.5" thickBot="1">
      <c r="A27" s="304"/>
      <c r="B27" s="372" t="s">
        <v>116</v>
      </c>
      <c r="C27" s="373" t="s">
        <v>138</v>
      </c>
      <c r="D27" s="374" t="s">
        <v>159</v>
      </c>
      <c r="E27" s="375" t="s">
        <v>37</v>
      </c>
      <c r="F27" s="376" t="s">
        <v>113</v>
      </c>
      <c r="G27" s="9"/>
      <c r="H27" s="131"/>
    </row>
    <row r="28" spans="1:10" ht="15.75">
      <c r="A28" s="304"/>
      <c r="B28" s="377" t="s">
        <v>80</v>
      </c>
      <c r="C28" s="378">
        <f>G19</f>
        <v>52479</v>
      </c>
      <c r="D28" s="379">
        <f>G21</f>
        <v>5831</v>
      </c>
      <c r="E28" s="380">
        <f>C28+D28</f>
        <v>58310</v>
      </c>
      <c r="F28" s="376">
        <f>E28-C10</f>
        <v>0</v>
      </c>
      <c r="G28" s="9"/>
      <c r="H28" s="131"/>
    </row>
    <row r="29" spans="1:10" ht="16.5" thickBot="1">
      <c r="A29" s="304"/>
      <c r="B29" s="381" t="s">
        <v>122</v>
      </c>
      <c r="C29" s="382">
        <f>ROUND(C28/F16,4)</f>
        <v>84.643500000000003</v>
      </c>
      <c r="D29" s="383">
        <f>ROUND(D28/G16,4)</f>
        <v>194.36670000000001</v>
      </c>
      <c r="E29" s="384"/>
      <c r="F29" s="9"/>
      <c r="G29" s="9"/>
      <c r="H29" s="131"/>
    </row>
    <row r="30" spans="1:10">
      <c r="A30" s="264"/>
      <c r="B30" s="264"/>
      <c r="C30" s="366"/>
      <c r="D30" s="9"/>
      <c r="E30" s="9"/>
      <c r="F30" s="9"/>
      <c r="G30" s="9"/>
      <c r="H30" s="131"/>
    </row>
    <row r="31" spans="1:10">
      <c r="A31" s="9" t="s">
        <v>201</v>
      </c>
      <c r="B31" s="385"/>
      <c r="C31" s="153"/>
      <c r="D31" s="153"/>
      <c r="E31" s="153"/>
      <c r="F31" s="153"/>
      <c r="G31" s="153"/>
      <c r="H31" s="131"/>
    </row>
    <row r="32" spans="1:10" ht="15.75" thickBot="1">
      <c r="A32" s="153"/>
      <c r="B32" s="153"/>
      <c r="C32" s="153"/>
      <c r="D32" s="370"/>
      <c r="E32" s="370"/>
      <c r="F32" s="370"/>
      <c r="G32" s="370"/>
      <c r="H32" s="131"/>
      <c r="I32" s="121"/>
    </row>
    <row r="33" spans="1:12" ht="32.25" thickBot="1">
      <c r="A33" s="386" t="s">
        <v>4</v>
      </c>
      <c r="B33" s="387" t="s">
        <v>75</v>
      </c>
      <c r="C33" s="487" t="s">
        <v>123</v>
      </c>
      <c r="D33" s="388" t="s">
        <v>160</v>
      </c>
      <c r="E33" s="240" t="s">
        <v>168</v>
      </c>
      <c r="F33" s="81" t="s">
        <v>83</v>
      </c>
      <c r="G33" s="81" t="s">
        <v>84</v>
      </c>
      <c r="H33" s="81" t="s">
        <v>85</v>
      </c>
      <c r="I33" s="81" t="s">
        <v>86</v>
      </c>
      <c r="J33" s="52" t="s">
        <v>87</v>
      </c>
    </row>
    <row r="34" spans="1:12" ht="16.5">
      <c r="A34" s="142">
        <v>1</v>
      </c>
      <c r="B34" s="143" t="s">
        <v>17</v>
      </c>
      <c r="C34" s="488">
        <f t="shared" ref="C34:D36" si="1">ROUND(C$29*F13,0)</f>
        <v>29371</v>
      </c>
      <c r="D34" s="488">
        <f t="shared" si="1"/>
        <v>5831</v>
      </c>
      <c r="E34" s="389">
        <f>SUM(C34:D34)</f>
        <v>35202</v>
      </c>
      <c r="F34" s="488">
        <v>12623</v>
      </c>
      <c r="G34" s="488">
        <v>12623</v>
      </c>
      <c r="H34" s="488">
        <v>7902</v>
      </c>
      <c r="I34" s="488">
        <v>1026</v>
      </c>
      <c r="J34" s="488">
        <v>1028</v>
      </c>
      <c r="K34" s="127"/>
      <c r="L34" s="127"/>
    </row>
    <row r="35" spans="1:12" ht="16.5">
      <c r="A35" s="146">
        <v>2</v>
      </c>
      <c r="B35" s="135" t="s">
        <v>18</v>
      </c>
      <c r="C35" s="488">
        <f t="shared" si="1"/>
        <v>10919</v>
      </c>
      <c r="D35" s="488">
        <f t="shared" si="1"/>
        <v>0</v>
      </c>
      <c r="E35" s="389">
        <f>SUM(C35:D35)</f>
        <v>10919</v>
      </c>
      <c r="F35" s="488">
        <v>3916</v>
      </c>
      <c r="G35" s="489">
        <v>3916</v>
      </c>
      <c r="H35" s="488">
        <v>2452</v>
      </c>
      <c r="I35" s="488">
        <v>318</v>
      </c>
      <c r="J35" s="488">
        <v>317</v>
      </c>
      <c r="K35" s="127"/>
      <c r="L35" s="127"/>
    </row>
    <row r="36" spans="1:12" ht="17.25" thickBot="1">
      <c r="A36" s="147">
        <v>3</v>
      </c>
      <c r="B36" s="148" t="s">
        <v>88</v>
      </c>
      <c r="C36" s="488">
        <f t="shared" si="1"/>
        <v>12189</v>
      </c>
      <c r="D36" s="488">
        <f t="shared" si="1"/>
        <v>0</v>
      </c>
      <c r="E36" s="389">
        <f>SUM(C36:D36)</f>
        <v>12189</v>
      </c>
      <c r="F36" s="488">
        <v>4371</v>
      </c>
      <c r="G36" s="489">
        <v>4371</v>
      </c>
      <c r="H36" s="488">
        <v>2736</v>
      </c>
      <c r="I36" s="488">
        <v>356</v>
      </c>
      <c r="J36" s="488">
        <v>355</v>
      </c>
      <c r="K36" s="127"/>
      <c r="L36" s="127"/>
    </row>
    <row r="37" spans="1:12" ht="15.75" thickBot="1">
      <c r="A37" s="275"/>
      <c r="B37" s="276" t="s">
        <v>107</v>
      </c>
      <c r="C37" s="390">
        <f t="shared" ref="C37:J37" si="2">SUM(C34:C36)</f>
        <v>52479</v>
      </c>
      <c r="D37" s="390">
        <f t="shared" si="2"/>
        <v>5831</v>
      </c>
      <c r="E37" s="390">
        <f t="shared" si="2"/>
        <v>58310</v>
      </c>
      <c r="F37" s="390">
        <f t="shared" si="2"/>
        <v>20910</v>
      </c>
      <c r="G37" s="390">
        <f t="shared" si="2"/>
        <v>20910</v>
      </c>
      <c r="H37" s="390">
        <f t="shared" si="2"/>
        <v>13090</v>
      </c>
      <c r="I37" s="390">
        <f t="shared" si="2"/>
        <v>1700</v>
      </c>
      <c r="J37" s="390">
        <f t="shared" si="2"/>
        <v>1700</v>
      </c>
      <c r="K37" s="127"/>
      <c r="L37" s="127"/>
    </row>
    <row r="38" spans="1:12">
      <c r="A38" s="264"/>
      <c r="B38" s="264"/>
      <c r="C38" s="9"/>
      <c r="D38" s="9"/>
      <c r="E38" s="9"/>
      <c r="F38" s="9"/>
      <c r="G38" s="9"/>
      <c r="H38" s="9"/>
      <c r="I38" s="121"/>
    </row>
    <row r="39" spans="1:12">
      <c r="A39" s="391" t="s">
        <v>79</v>
      </c>
      <c r="D39" s="392" t="s">
        <v>113</v>
      </c>
      <c r="E39" s="393" t="str">
        <f>IF(E37&lt;&gt;C10,"eroare","ok")</f>
        <v>ok</v>
      </c>
      <c r="F39" s="121"/>
      <c r="G39" s="121"/>
    </row>
    <row r="40" spans="1:12">
      <c r="A40" s="391" t="s">
        <v>152</v>
      </c>
      <c r="C40" s="1"/>
      <c r="D40" s="121"/>
      <c r="E40" s="121"/>
    </row>
    <row r="41" spans="1:12">
      <c r="F41" s="127"/>
      <c r="G41" s="127"/>
      <c r="H41" s="127"/>
      <c r="I41" s="127"/>
      <c r="J41" s="127"/>
    </row>
    <row r="42" spans="1:12">
      <c r="A42" s="394"/>
      <c r="B42" s="385"/>
    </row>
  </sheetData>
  <pageMargins left="0.70866141732283472" right="0.70866141732283472" top="0.74803149606299213" bottom="0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4" workbookViewId="0">
      <selection activeCell="D17" sqref="D17"/>
    </sheetView>
  </sheetViews>
  <sheetFormatPr defaultRowHeight="15.75"/>
  <cols>
    <col min="1" max="1" width="9.140625" style="61"/>
    <col min="2" max="2" width="15.85546875" style="61" customWidth="1"/>
    <col min="3" max="3" width="17.42578125" style="61" customWidth="1"/>
    <col min="4" max="4" width="16" style="61" customWidth="1"/>
    <col min="5" max="5" width="15" style="61" customWidth="1"/>
    <col min="6" max="6" width="18.5703125" style="61" customWidth="1"/>
    <col min="7" max="7" width="16.5703125" style="61" customWidth="1"/>
    <col min="8" max="8" width="12.42578125" style="61" customWidth="1"/>
    <col min="9" max="16384" width="9.140625" style="61"/>
  </cols>
  <sheetData>
    <row r="1" spans="1:13">
      <c r="A1" s="155" t="s">
        <v>0</v>
      </c>
      <c r="B1" s="155"/>
      <c r="C1" s="155"/>
      <c r="D1" s="155"/>
      <c r="E1" s="155"/>
      <c r="F1" s="155"/>
      <c r="G1" s="395"/>
      <c r="H1" s="395"/>
      <c r="I1" s="395"/>
      <c r="J1" s="395"/>
      <c r="K1" s="395"/>
      <c r="L1" s="154"/>
      <c r="M1" s="154"/>
    </row>
    <row r="2" spans="1:13">
      <c r="A2" s="495" t="s">
        <v>199</v>
      </c>
      <c r="B2" s="496"/>
      <c r="C2" s="155"/>
      <c r="D2" s="155"/>
      <c r="E2" s="155"/>
      <c r="F2" s="155"/>
      <c r="G2" s="395"/>
      <c r="H2" s="395"/>
      <c r="I2" s="395"/>
      <c r="J2" s="395"/>
      <c r="K2" s="395"/>
      <c r="L2" s="154"/>
      <c r="M2" s="154"/>
    </row>
    <row r="3" spans="1:13">
      <c r="A3" s="4" t="s">
        <v>46</v>
      </c>
      <c r="B3" s="4"/>
      <c r="C3" s="155"/>
      <c r="D3" s="4" t="s">
        <v>76</v>
      </c>
      <c r="E3" s="155"/>
      <c r="F3" s="156"/>
      <c r="G3" s="4" t="s">
        <v>92</v>
      </c>
      <c r="H3" s="155"/>
      <c r="K3" s="154"/>
      <c r="L3" s="154"/>
      <c r="M3" s="154"/>
    </row>
    <row r="4" spans="1:13">
      <c r="A4" s="1" t="s">
        <v>140</v>
      </c>
      <c r="B4" s="1"/>
      <c r="C4" s="154"/>
      <c r="D4" s="1" t="s">
        <v>141</v>
      </c>
      <c r="E4" s="153"/>
      <c r="G4" s="1" t="s">
        <v>142</v>
      </c>
      <c r="H4" s="153"/>
      <c r="K4" s="154"/>
      <c r="L4" s="154"/>
      <c r="M4" s="154"/>
    </row>
    <row r="5" spans="1:13">
      <c r="A5" s="1"/>
      <c r="B5" s="1"/>
      <c r="C5" s="153"/>
      <c r="D5" s="153"/>
      <c r="E5" s="153"/>
      <c r="F5" s="153"/>
      <c r="G5" s="154"/>
      <c r="H5" s="154"/>
      <c r="I5" s="154"/>
      <c r="J5" s="154"/>
      <c r="K5" s="154"/>
      <c r="L5" s="154"/>
      <c r="M5" s="154"/>
    </row>
    <row r="6" spans="1:13">
      <c r="A6" s="1"/>
      <c r="B6" s="1"/>
      <c r="C6" s="153"/>
      <c r="D6" s="153"/>
      <c r="E6" s="153"/>
      <c r="F6" s="153"/>
      <c r="G6" s="154"/>
      <c r="H6" s="154"/>
      <c r="I6" s="154"/>
      <c r="J6" s="154"/>
      <c r="K6" s="154"/>
      <c r="L6" s="154"/>
      <c r="M6" s="154"/>
    </row>
    <row r="7" spans="1:13">
      <c r="A7" s="154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</row>
    <row r="8" spans="1:13">
      <c r="A8" s="154"/>
      <c r="B8" s="154"/>
      <c r="C8" s="9" t="s">
        <v>164</v>
      </c>
      <c r="D8" s="9"/>
      <c r="E8" s="9"/>
      <c r="F8" s="117"/>
      <c r="G8" s="117"/>
      <c r="H8" s="159"/>
      <c r="I8" s="154"/>
      <c r="J8" s="154"/>
      <c r="K8" s="154"/>
      <c r="L8" s="154"/>
      <c r="M8" s="154"/>
    </row>
    <row r="9" spans="1:13">
      <c r="A9" s="9"/>
      <c r="B9" s="154"/>
      <c r="C9" s="160"/>
      <c r="D9" s="1" t="s">
        <v>161</v>
      </c>
      <c r="E9" s="157"/>
      <c r="F9" s="158"/>
      <c r="G9" s="158"/>
      <c r="H9" s="159"/>
      <c r="I9" s="154"/>
      <c r="J9" s="154"/>
      <c r="K9" s="154"/>
      <c r="L9" s="154"/>
      <c r="M9" s="154"/>
    </row>
    <row r="10" spans="1:13">
      <c r="A10" s="154"/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</row>
    <row r="11" spans="1:13">
      <c r="B11" s="319"/>
      <c r="D11" s="348"/>
      <c r="E11" s="348"/>
      <c r="F11" s="348"/>
      <c r="G11" s="348"/>
    </row>
    <row r="12" spans="1:13">
      <c r="D12" s="348"/>
      <c r="E12" s="348"/>
      <c r="F12" s="348"/>
      <c r="G12" s="348"/>
    </row>
    <row r="13" spans="1:13" ht="16.5" thickBot="1">
      <c r="A13" s="160" t="s">
        <v>162</v>
      </c>
      <c r="B13" s="160"/>
      <c r="C13" s="117"/>
      <c r="D13" s="396">
        <v>2400</v>
      </c>
      <c r="E13" s="397" t="s">
        <v>73</v>
      </c>
      <c r="F13" s="249"/>
      <c r="G13" s="128"/>
      <c r="H13" s="128"/>
      <c r="I13" s="330"/>
      <c r="J13" s="330"/>
      <c r="K13" s="330"/>
      <c r="L13" s="330"/>
    </row>
    <row r="14" spans="1:13" ht="30">
      <c r="A14" s="398" t="s">
        <v>4</v>
      </c>
      <c r="B14" s="399" t="s">
        <v>75</v>
      </c>
      <c r="C14" s="171" t="s">
        <v>133</v>
      </c>
      <c r="D14" s="171" t="s">
        <v>134</v>
      </c>
      <c r="E14" s="171" t="s">
        <v>135</v>
      </c>
      <c r="F14" s="400" t="s">
        <v>99</v>
      </c>
      <c r="G14" s="400" t="s">
        <v>144</v>
      </c>
      <c r="H14" s="338" t="s">
        <v>103</v>
      </c>
    </row>
    <row r="15" spans="1:13">
      <c r="A15" s="401">
        <v>1</v>
      </c>
      <c r="B15" s="47" t="s">
        <v>163</v>
      </c>
      <c r="C15" s="362">
        <v>45</v>
      </c>
      <c r="D15" s="362">
        <v>13</v>
      </c>
      <c r="E15" s="362">
        <v>18</v>
      </c>
      <c r="F15" s="363">
        <f>SUM(C15:E15)</f>
        <v>76</v>
      </c>
      <c r="G15" s="363">
        <v>0</v>
      </c>
      <c r="H15" s="362">
        <f>F15+G15</f>
        <v>76</v>
      </c>
    </row>
    <row r="16" spans="1:13">
      <c r="A16" s="345"/>
      <c r="B16" s="119"/>
      <c r="C16" s="346"/>
      <c r="D16" s="346"/>
      <c r="E16" s="346"/>
      <c r="F16" s="347"/>
      <c r="G16" s="347"/>
      <c r="H16" s="346"/>
    </row>
    <row r="17" spans="1:9">
      <c r="A17" s="345"/>
      <c r="B17" s="119"/>
      <c r="C17" s="346"/>
      <c r="D17" s="346"/>
      <c r="E17" s="346"/>
      <c r="F17" s="347"/>
      <c r="G17" s="347"/>
      <c r="H17" s="346"/>
    </row>
    <row r="18" spans="1:9">
      <c r="A18" s="345"/>
      <c r="B18" s="119"/>
      <c r="C18" s="346"/>
      <c r="D18" s="346"/>
      <c r="E18" s="346"/>
      <c r="F18" s="347"/>
      <c r="G18" s="347"/>
      <c r="H18" s="346"/>
    </row>
    <row r="19" spans="1:9">
      <c r="A19" s="345"/>
      <c r="B19" s="9" t="s">
        <v>165</v>
      </c>
      <c r="C19" s="117"/>
      <c r="D19" s="117"/>
      <c r="E19" s="117"/>
      <c r="F19" s="117"/>
      <c r="G19" s="347"/>
      <c r="H19" s="346"/>
    </row>
    <row r="20" spans="1:9" ht="16.5" thickBot="1">
      <c r="A20" s="345"/>
      <c r="B20" s="119"/>
      <c r="C20" s="346"/>
      <c r="D20" s="346"/>
      <c r="E20" s="346"/>
      <c r="F20" s="347"/>
      <c r="G20" s="347"/>
      <c r="H20" s="346"/>
      <c r="I20" s="348"/>
    </row>
    <row r="21" spans="1:9" ht="17.25" thickBot="1">
      <c r="A21" s="272" t="s">
        <v>4</v>
      </c>
      <c r="B21" s="402" t="s">
        <v>75</v>
      </c>
      <c r="C21" s="240" t="s">
        <v>168</v>
      </c>
      <c r="D21" s="81" t="s">
        <v>83</v>
      </c>
      <c r="E21" s="81" t="s">
        <v>84</v>
      </c>
      <c r="F21" s="81" t="s">
        <v>85</v>
      </c>
      <c r="G21" s="81" t="s">
        <v>86</v>
      </c>
      <c r="H21" s="52" t="s">
        <v>87</v>
      </c>
      <c r="I21" s="348"/>
    </row>
    <row r="22" spans="1:9" ht="16.5" thickBot="1">
      <c r="A22" s="508">
        <v>1</v>
      </c>
      <c r="B22" s="509" t="s">
        <v>163</v>
      </c>
      <c r="C22" s="510">
        <f>D13</f>
        <v>2400</v>
      </c>
      <c r="D22" s="511">
        <v>855</v>
      </c>
      <c r="E22" s="511">
        <v>855</v>
      </c>
      <c r="F22" s="511">
        <v>525</v>
      </c>
      <c r="G22" s="511">
        <v>70</v>
      </c>
      <c r="H22" s="512">
        <v>95</v>
      </c>
      <c r="I22" s="403"/>
    </row>
    <row r="23" spans="1:9" ht="16.5" thickBot="1">
      <c r="A23" s="275"/>
      <c r="B23" s="276" t="s">
        <v>107</v>
      </c>
      <c r="C23" s="513">
        <f t="shared" ref="C23:H23" si="0">SUM(C22:C22)</f>
        <v>2400</v>
      </c>
      <c r="D23" s="513">
        <f t="shared" si="0"/>
        <v>855</v>
      </c>
      <c r="E23" s="513">
        <f t="shared" si="0"/>
        <v>855</v>
      </c>
      <c r="F23" s="513">
        <f t="shared" si="0"/>
        <v>525</v>
      </c>
      <c r="G23" s="513">
        <f t="shared" si="0"/>
        <v>70</v>
      </c>
      <c r="H23" s="514">
        <f t="shared" si="0"/>
        <v>95</v>
      </c>
      <c r="I23" s="348"/>
    </row>
    <row r="24" spans="1:9">
      <c r="D24" s="348"/>
      <c r="E24" s="348"/>
      <c r="F24" s="348"/>
      <c r="G24" s="348"/>
      <c r="H24" s="348"/>
      <c r="I24" s="348"/>
    </row>
    <row r="25" spans="1:9">
      <c r="D25" s="348"/>
      <c r="E25" s="348"/>
      <c r="F25" s="348"/>
      <c r="G25" s="348"/>
      <c r="H25" s="348"/>
      <c r="I25" s="348"/>
    </row>
    <row r="26" spans="1:9">
      <c r="A26" s="391" t="s">
        <v>79</v>
      </c>
      <c r="B26" s="117"/>
      <c r="C26" s="1"/>
      <c r="F26" s="348"/>
      <c r="G26" s="348"/>
      <c r="H26" s="348"/>
      <c r="I26" s="348"/>
    </row>
    <row r="27" spans="1:9">
      <c r="A27" s="391" t="s">
        <v>152</v>
      </c>
      <c r="B27" s="117"/>
      <c r="C27" s="117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contract=aug-dec  2021</vt:lpstr>
      <vt:lpstr>CA </vt:lpstr>
      <vt:lpstr>laboratoare</vt:lpstr>
      <vt:lpstr>citologie</vt:lpstr>
      <vt:lpstr>ecografii</vt:lpstr>
      <vt:lpstr>ct si rmn </vt:lpstr>
      <vt:lpstr>radiologie</vt:lpstr>
      <vt:lpstr>radiolog dentara</vt:lpstr>
      <vt:lpstr>'contract=aug-dec  2021'!Print_Titles</vt:lpstr>
      <vt:lpstr>ecografii!Print_Titles</vt:lpstr>
      <vt:lpstr>laboratoare!Print_Titles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adri</cp:lastModifiedBy>
  <cp:lastPrinted>2021-07-30T07:16:29Z</cp:lastPrinted>
  <dcterms:created xsi:type="dcterms:W3CDTF">2020-02-13T06:39:04Z</dcterms:created>
  <dcterms:modified xsi:type="dcterms:W3CDTF">2021-07-30T07:16:34Z</dcterms:modified>
</cp:coreProperties>
</file>