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_AfisareSITE\PARA\"/>
    </mc:Choice>
  </mc:AlternateContent>
  <bookViews>
    <workbookView xWindow="0" yWindow="0" windowWidth="20490" windowHeight="7905" tabRatio="797"/>
  </bookViews>
  <sheets>
    <sheet name="contract= val aprilie mai 2021" sheetId="1" r:id="rId1"/>
    <sheet name="CA " sheetId="122" r:id="rId2"/>
    <sheet name="laborator" sheetId="116" r:id="rId3"/>
    <sheet name="citologie" sheetId="117" r:id="rId4"/>
    <sheet name="ecografii" sheetId="118" r:id="rId5"/>
    <sheet name="CT si RMN" sheetId="120" r:id="rId6"/>
    <sheet name="radiologie" sheetId="119" r:id="rId7"/>
    <sheet name="radiologie dentara" sheetId="121" r:id="rId8"/>
    <sheet name="suma max eco" sheetId="82" r:id="rId9"/>
  </sheets>
  <definedNames>
    <definedName name="_xlnm.Print_Titles" localSheetId="0">'contract= val aprilie mai 2021'!$7:$8</definedName>
    <definedName name="_xlnm.Print_Titles" localSheetId="4">ecografii!$8:$9</definedName>
    <definedName name="_xlnm.Print_Titles" localSheetId="2">laborator!$7:$8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116" l="1"/>
  <c r="G66" i="116" s="1"/>
  <c r="F74" i="116"/>
  <c r="G74" i="116" s="1"/>
  <c r="G68" i="116"/>
  <c r="G70" i="116"/>
  <c r="G72" i="116"/>
  <c r="G73" i="116"/>
  <c r="G65" i="116"/>
  <c r="F67" i="116"/>
  <c r="G67" i="116" s="1"/>
  <c r="F68" i="116"/>
  <c r="F69" i="116"/>
  <c r="G69" i="116" s="1"/>
  <c r="F70" i="116"/>
  <c r="F71" i="116"/>
  <c r="G71" i="116" s="1"/>
  <c r="F72" i="116"/>
  <c r="F73" i="116"/>
  <c r="F65" i="116"/>
  <c r="D67" i="116"/>
  <c r="D68" i="116"/>
  <c r="D70" i="116"/>
  <c r="D72" i="116"/>
  <c r="D73" i="116"/>
  <c r="G75" i="116" l="1"/>
  <c r="F75" i="116"/>
  <c r="C48" i="116" l="1"/>
  <c r="D48" i="116"/>
  <c r="E48" i="116"/>
  <c r="C49" i="116"/>
  <c r="D49" i="116"/>
  <c r="E49" i="116"/>
  <c r="C50" i="116"/>
  <c r="D50" i="116"/>
  <c r="E50" i="116"/>
  <c r="C51" i="116"/>
  <c r="D51" i="116"/>
  <c r="E51" i="116"/>
  <c r="C52" i="116"/>
  <c r="D52" i="116"/>
  <c r="E52" i="116"/>
  <c r="C53" i="116"/>
  <c r="D53" i="116"/>
  <c r="E53" i="116"/>
  <c r="C54" i="116"/>
  <c r="D54" i="116"/>
  <c r="E54" i="116"/>
  <c r="C55" i="116"/>
  <c r="D55" i="116"/>
  <c r="E55" i="116"/>
  <c r="D56" i="116"/>
  <c r="H18" i="122" l="1"/>
  <c r="H19" i="122"/>
  <c r="H20" i="122"/>
  <c r="H21" i="122"/>
  <c r="H22" i="122"/>
  <c r="H23" i="122"/>
  <c r="G18" i="122"/>
  <c r="G19" i="122"/>
  <c r="G20" i="122"/>
  <c r="G21" i="122"/>
  <c r="G22" i="122"/>
  <c r="G23" i="122"/>
  <c r="G26" i="1" l="1"/>
  <c r="F26" i="1"/>
  <c r="E26" i="1"/>
  <c r="D26" i="1"/>
  <c r="C26" i="1"/>
  <c r="H25" i="1"/>
  <c r="H26" i="1" s="1"/>
  <c r="D23" i="121" l="1"/>
  <c r="E23" i="121"/>
  <c r="D46" i="119"/>
  <c r="D45" i="119"/>
  <c r="D47" i="119"/>
  <c r="E47" i="119"/>
  <c r="D22" i="120"/>
  <c r="E22" i="120"/>
  <c r="C22" i="120"/>
  <c r="F40" i="117"/>
  <c r="F39" i="117"/>
  <c r="F41" i="117" s="1"/>
  <c r="D41" i="117"/>
  <c r="E41" i="117"/>
  <c r="E75" i="116"/>
  <c r="E78" i="116" s="1"/>
  <c r="H29" i="116"/>
  <c r="H49" i="118"/>
  <c r="H50" i="118"/>
  <c r="H51" i="118"/>
  <c r="H52" i="118"/>
  <c r="H48" i="118"/>
  <c r="D53" i="118"/>
  <c r="E53" i="118"/>
  <c r="H17" i="122"/>
  <c r="C24" i="122"/>
  <c r="D24" i="122"/>
  <c r="E24" i="122"/>
  <c r="F24" i="122"/>
  <c r="G17" i="122"/>
  <c r="G24" i="122" s="1"/>
  <c r="H24" i="122" l="1"/>
  <c r="F80" i="1"/>
  <c r="G80" i="1"/>
  <c r="F81" i="1"/>
  <c r="G81" i="1"/>
  <c r="F82" i="1"/>
  <c r="G82" i="1"/>
  <c r="F83" i="1"/>
  <c r="G83" i="1"/>
  <c r="F74" i="1"/>
  <c r="G74" i="1"/>
  <c r="F75" i="1"/>
  <c r="G75" i="1"/>
  <c r="F76" i="1"/>
  <c r="G76" i="1"/>
  <c r="F64" i="1"/>
  <c r="G64" i="1"/>
  <c r="F65" i="1"/>
  <c r="G65" i="1"/>
  <c r="F66" i="1"/>
  <c r="G66" i="1"/>
  <c r="F67" i="1"/>
  <c r="G67" i="1"/>
  <c r="H31" i="1"/>
  <c r="H55" i="1"/>
  <c r="H50" i="1"/>
  <c r="H49" i="1"/>
  <c r="I23" i="116"/>
  <c r="F23" i="116"/>
  <c r="J23" i="116" s="1"/>
  <c r="I22" i="116"/>
  <c r="F22" i="116"/>
  <c r="J22" i="116" s="1"/>
  <c r="I21" i="116"/>
  <c r="F21" i="116"/>
  <c r="J21" i="116" s="1"/>
  <c r="I20" i="116"/>
  <c r="F20" i="116"/>
  <c r="J20" i="116" s="1"/>
  <c r="I19" i="116"/>
  <c r="F19" i="116"/>
  <c r="J19" i="116" s="1"/>
  <c r="I18" i="116"/>
  <c r="F18" i="116"/>
  <c r="J18" i="116" s="1"/>
  <c r="I17" i="116"/>
  <c r="F17" i="116"/>
  <c r="J17" i="116" s="1"/>
  <c r="I16" i="116"/>
  <c r="F16" i="116"/>
  <c r="J16" i="116" s="1"/>
  <c r="I15" i="116"/>
  <c r="F15" i="116"/>
  <c r="J15" i="116" s="1"/>
  <c r="I14" i="116"/>
  <c r="F14" i="116"/>
  <c r="J14" i="116" s="1"/>
  <c r="F84" i="1" l="1"/>
  <c r="G84" i="1"/>
  <c r="G85" i="1" s="1"/>
  <c r="F85" i="1"/>
  <c r="F77" i="1"/>
  <c r="G77" i="1"/>
  <c r="F68" i="1"/>
  <c r="G68" i="1"/>
  <c r="D69" i="1"/>
  <c r="E69" i="1"/>
  <c r="F69" i="1"/>
  <c r="F70" i="1" s="1"/>
  <c r="G69" i="1"/>
  <c r="F51" i="1"/>
  <c r="G51" i="1"/>
  <c r="H51" i="1"/>
  <c r="H37" i="1"/>
  <c r="H38" i="1"/>
  <c r="H39" i="1"/>
  <c r="H40" i="1"/>
  <c r="H36" i="1"/>
  <c r="H30" i="1"/>
  <c r="H45" i="1"/>
  <c r="F41" i="1"/>
  <c r="G41" i="1"/>
  <c r="F32" i="1"/>
  <c r="G32" i="1"/>
  <c r="H12" i="1"/>
  <c r="H13" i="1"/>
  <c r="H14" i="1"/>
  <c r="H15" i="1"/>
  <c r="H16" i="1"/>
  <c r="H17" i="1"/>
  <c r="H18" i="1"/>
  <c r="H19" i="1"/>
  <c r="H20" i="1"/>
  <c r="H11" i="1"/>
  <c r="D21" i="1"/>
  <c r="E21" i="1"/>
  <c r="F21" i="1"/>
  <c r="G21" i="1"/>
  <c r="G58" i="1" s="1"/>
  <c r="E83" i="1"/>
  <c r="D83" i="1"/>
  <c r="C83" i="1"/>
  <c r="E82" i="1"/>
  <c r="D82" i="1"/>
  <c r="C82" i="1"/>
  <c r="E81" i="1"/>
  <c r="D81" i="1"/>
  <c r="C81" i="1"/>
  <c r="E80" i="1"/>
  <c r="D80" i="1"/>
  <c r="C80" i="1"/>
  <c r="E76" i="1"/>
  <c r="D76" i="1"/>
  <c r="C76" i="1"/>
  <c r="E75" i="1"/>
  <c r="D75" i="1"/>
  <c r="C75" i="1"/>
  <c r="E74" i="1"/>
  <c r="D74" i="1"/>
  <c r="C74" i="1"/>
  <c r="C69" i="1"/>
  <c r="E67" i="1"/>
  <c r="D67" i="1"/>
  <c r="C67" i="1"/>
  <c r="E66" i="1"/>
  <c r="D66" i="1"/>
  <c r="C66" i="1"/>
  <c r="E65" i="1"/>
  <c r="D65" i="1"/>
  <c r="C65" i="1"/>
  <c r="E64" i="1"/>
  <c r="D64" i="1"/>
  <c r="C64" i="1"/>
  <c r="E51" i="1"/>
  <c r="D51" i="1"/>
  <c r="C51" i="1"/>
  <c r="E41" i="1"/>
  <c r="D41" i="1"/>
  <c r="C41" i="1"/>
  <c r="E32" i="1"/>
  <c r="D32" i="1"/>
  <c r="C32" i="1"/>
  <c r="C21" i="1"/>
  <c r="H64" i="1" l="1"/>
  <c r="H65" i="1"/>
  <c r="H67" i="1"/>
  <c r="H74" i="1"/>
  <c r="E77" i="1"/>
  <c r="H76" i="1"/>
  <c r="H81" i="1"/>
  <c r="H82" i="1"/>
  <c r="H84" i="1" s="1"/>
  <c r="H83" i="1"/>
  <c r="H75" i="1"/>
  <c r="H80" i="1"/>
  <c r="E84" i="1"/>
  <c r="E85" i="1" s="1"/>
  <c r="G70" i="1"/>
  <c r="D68" i="1"/>
  <c r="D70" i="1" s="1"/>
  <c r="D58" i="1"/>
  <c r="D84" i="1"/>
  <c r="D85" i="1" s="1"/>
  <c r="C58" i="1"/>
  <c r="H66" i="1"/>
  <c r="E68" i="1"/>
  <c r="E70" i="1" s="1"/>
  <c r="D77" i="1"/>
  <c r="F58" i="1"/>
  <c r="H41" i="1"/>
  <c r="H32" i="1"/>
  <c r="H69" i="1"/>
  <c r="H21" i="1"/>
  <c r="E58" i="1"/>
  <c r="C68" i="1"/>
  <c r="C77" i="1"/>
  <c r="C84" i="1"/>
  <c r="C85" i="1" s="1"/>
  <c r="H68" i="1" l="1"/>
  <c r="H85" i="1"/>
  <c r="H86" i="1" s="1"/>
  <c r="H77" i="1"/>
  <c r="H78" i="1" s="1"/>
  <c r="H70" i="1"/>
  <c r="H58" i="1"/>
  <c r="C60" i="1" s="1"/>
  <c r="C61" i="1" s="1"/>
  <c r="C70" i="1"/>
  <c r="B24" i="122" l="1"/>
  <c r="G12" i="122" s="1"/>
  <c r="G13" i="122" s="1"/>
  <c r="C39" i="116" l="1"/>
  <c r="C29" i="82" l="1"/>
  <c r="G20" i="118" l="1"/>
  <c r="E20" i="118"/>
  <c r="D20" i="118"/>
  <c r="C20" i="118"/>
  <c r="F19" i="118"/>
  <c r="H19" i="118" s="1"/>
  <c r="F18" i="118"/>
  <c r="H18" i="118" s="1"/>
  <c r="F17" i="118"/>
  <c r="H17" i="118" s="1"/>
  <c r="F16" i="118"/>
  <c r="H16" i="118" s="1"/>
  <c r="F15" i="118"/>
  <c r="E19" i="117"/>
  <c r="D19" i="117"/>
  <c r="C19" i="117"/>
  <c r="F18" i="117"/>
  <c r="F17" i="117"/>
  <c r="F19" i="117" s="1"/>
  <c r="H24" i="116"/>
  <c r="G24" i="116"/>
  <c r="E24" i="116"/>
  <c r="D24" i="116"/>
  <c r="C24" i="116"/>
  <c r="F24" i="116"/>
  <c r="C40" i="116" s="1"/>
  <c r="F20" i="118" l="1"/>
  <c r="C47" i="116"/>
  <c r="I24" i="116"/>
  <c r="H15" i="118"/>
  <c r="H20" i="118" s="1"/>
  <c r="J24" i="116" l="1"/>
  <c r="H15" i="121"/>
  <c r="F15" i="121"/>
  <c r="C23" i="121"/>
  <c r="G18" i="119"/>
  <c r="C27" i="119" s="1"/>
  <c r="G15" i="119"/>
  <c r="E15" i="119"/>
  <c r="D15" i="119"/>
  <c r="C15" i="119"/>
  <c r="F14" i="119"/>
  <c r="H14" i="119" s="1"/>
  <c r="F13" i="119"/>
  <c r="F15" i="119" s="1"/>
  <c r="G20" i="119"/>
  <c r="D27" i="119" s="1"/>
  <c r="D28" i="119" s="1"/>
  <c r="D36" i="119" l="1"/>
  <c r="D37" i="119"/>
  <c r="C28" i="119"/>
  <c r="E27" i="119"/>
  <c r="F27" i="119" s="1"/>
  <c r="G21" i="119"/>
  <c r="G22" i="119" s="1"/>
  <c r="H13" i="119"/>
  <c r="H15" i="119" s="1"/>
  <c r="C37" i="119" l="1"/>
  <c r="E37" i="119" s="1"/>
  <c r="C46" i="119" s="1"/>
  <c r="C36" i="119"/>
  <c r="D38" i="119"/>
  <c r="C38" i="119" l="1"/>
  <c r="E36" i="119"/>
  <c r="C45" i="119" l="1"/>
  <c r="E38" i="119"/>
  <c r="E40" i="119" s="1"/>
  <c r="C47" i="119" l="1"/>
  <c r="F16" i="120" l="1"/>
  <c r="H16" i="120" s="1"/>
  <c r="G22" i="118"/>
  <c r="C26" i="118" s="1"/>
  <c r="E22" i="117"/>
  <c r="C25" i="117" s="1"/>
  <c r="F29" i="116"/>
  <c r="F30" i="116" l="1"/>
  <c r="C27" i="118"/>
  <c r="C26" i="117"/>
  <c r="C57" i="116" l="1"/>
  <c r="D39" i="116"/>
  <c r="D40" i="116" s="1"/>
  <c r="C37" i="118"/>
  <c r="C51" i="118" s="1"/>
  <c r="C35" i="118"/>
  <c r="C49" i="118" s="1"/>
  <c r="C38" i="118"/>
  <c r="C52" i="118" s="1"/>
  <c r="C36" i="118"/>
  <c r="C50" i="118" s="1"/>
  <c r="C34" i="118"/>
  <c r="C31" i="117"/>
  <c r="C32" i="117"/>
  <c r="C40" i="117" s="1"/>
  <c r="D47" i="116" l="1"/>
  <c r="E39" i="116"/>
  <c r="E40" i="116" s="1"/>
  <c r="F32" i="116"/>
  <c r="C48" i="118"/>
  <c r="C39" i="118"/>
  <c r="F39" i="118" s="1"/>
  <c r="C39" i="117"/>
  <c r="C33" i="117"/>
  <c r="F33" i="117" s="1"/>
  <c r="C60" i="116"/>
  <c r="C59" i="116"/>
  <c r="F51" i="116" l="1"/>
  <c r="C69" i="116" s="1"/>
  <c r="F53" i="116"/>
  <c r="C71" i="116" s="1"/>
  <c r="F48" i="116"/>
  <c r="C66" i="116" s="1"/>
  <c r="F54" i="116"/>
  <c r="C72" i="116" s="1"/>
  <c r="F56" i="116"/>
  <c r="C74" i="116" s="1"/>
  <c r="F50" i="116"/>
  <c r="C68" i="116" s="1"/>
  <c r="F52" i="116"/>
  <c r="C70" i="116" s="1"/>
  <c r="F55" i="116"/>
  <c r="C73" i="116" s="1"/>
  <c r="F49" i="116"/>
  <c r="C67" i="116" s="1"/>
  <c r="E47" i="116"/>
  <c r="F39" i="116"/>
  <c r="G39" i="116" s="1"/>
  <c r="C53" i="118"/>
  <c r="C41" i="117"/>
  <c r="D57" i="116" l="1"/>
  <c r="F47" i="116"/>
  <c r="C65" i="116" s="1"/>
  <c r="D65" i="116" s="1"/>
  <c r="E57" i="116"/>
  <c r="D75" i="116" l="1"/>
  <c r="D78" i="116" s="1"/>
  <c r="F57" i="116"/>
  <c r="E59" i="116"/>
  <c r="E60" i="116"/>
  <c r="D59" i="116"/>
  <c r="D60" i="116"/>
  <c r="F60" i="116" l="1"/>
  <c r="F59" i="116"/>
  <c r="C75" i="116"/>
  <c r="J16" i="82" l="1"/>
  <c r="K16" i="82" s="1"/>
  <c r="M16" i="82" s="1"/>
  <c r="J11" i="82"/>
  <c r="K11" i="82" s="1"/>
  <c r="M11" i="82" s="1"/>
  <c r="J9" i="82"/>
  <c r="K9" i="82" s="1"/>
  <c r="M9" i="82" s="1"/>
  <c r="J7" i="82"/>
  <c r="K7" i="82" s="1"/>
  <c r="M7" i="82" s="1"/>
  <c r="J5" i="82"/>
  <c r="K5" i="82" s="1"/>
  <c r="M5" i="82" s="1"/>
</calcChain>
</file>

<file path=xl/sharedStrings.xml><?xml version="1.0" encoding="utf-8"?>
<sst xmlns="http://schemas.openxmlformats.org/spreadsheetml/2006/main" count="592" uniqueCount="218">
  <si>
    <t>CAS IALOMITA</t>
  </si>
  <si>
    <t xml:space="preserve">   DIRECTOR EX DIR ECONOMICA</t>
  </si>
  <si>
    <t xml:space="preserve">        EC  MIHAI GEANTA</t>
  </si>
  <si>
    <t xml:space="preserve">          EC DOINA STAN</t>
  </si>
  <si>
    <t xml:space="preserve">         EC ANDA BUSUIOC</t>
  </si>
  <si>
    <t>1. LABORATOARE DE ANALIZE MEDICALE</t>
  </si>
  <si>
    <t>nr crt</t>
  </si>
  <si>
    <t>Laborator</t>
  </si>
  <si>
    <t xml:space="preserve">PHILOS </t>
  </si>
  <si>
    <t>NERA</t>
  </si>
  <si>
    <t>MEDICTEST</t>
  </si>
  <si>
    <t>BIOMED</t>
  </si>
  <si>
    <t>PLUSS</t>
  </si>
  <si>
    <t>PROFDIAGNOSIS</t>
  </si>
  <si>
    <t>IMEX CELIA-MEDLINE</t>
  </si>
  <si>
    <t>SPITAL SLOBOZIA</t>
  </si>
  <si>
    <t>SPITAL FETESTI</t>
  </si>
  <si>
    <t>SPITAL TANDAREI</t>
  </si>
  <si>
    <t>total laboratoare</t>
  </si>
  <si>
    <t>2. CITOLOGIE SI ANATOMIE PATOLOGICA</t>
  </si>
  <si>
    <t>spital SLOBOZIA</t>
  </si>
  <si>
    <t>spital URZICENI</t>
  </si>
  <si>
    <t>total  citologie</t>
  </si>
  <si>
    <t>3. ECOGRAFII</t>
  </si>
  <si>
    <t>FURNIZOR</t>
  </si>
  <si>
    <t>CAMEGRO</t>
  </si>
  <si>
    <t>MARINESCU DOINA</t>
  </si>
  <si>
    <t>LUNGU TACHE IONEL</t>
  </si>
  <si>
    <t>total ecografii</t>
  </si>
  <si>
    <t>4.  COMPUTER-TOMOGRAF SI RMN -SPITAL SLOBOZIA</t>
  </si>
  <si>
    <t>total radiologie</t>
  </si>
  <si>
    <t>DAISY CLINIC</t>
  </si>
  <si>
    <t>TOTAL PARACLINIC</t>
  </si>
  <si>
    <t>SPITAL</t>
  </si>
  <si>
    <t>SLOBOZIA</t>
  </si>
  <si>
    <t>URZICENI</t>
  </si>
  <si>
    <t>FETESTI</t>
  </si>
  <si>
    <t>TANDAREI</t>
  </si>
  <si>
    <t>total spitale</t>
  </si>
  <si>
    <t>total particulari</t>
  </si>
  <si>
    <t>total</t>
  </si>
  <si>
    <t>laborator</t>
  </si>
  <si>
    <t>citologie</t>
  </si>
  <si>
    <t>radiologie</t>
  </si>
  <si>
    <t>SPITAL URZICENI</t>
  </si>
  <si>
    <t>ecografii</t>
  </si>
  <si>
    <t>IL01</t>
  </si>
  <si>
    <t>total IL01</t>
  </si>
  <si>
    <t xml:space="preserve">INTOCMIT, </t>
  </si>
  <si>
    <t>MONICA MATEI</t>
  </si>
  <si>
    <t>DIRECTOR GENERAL,</t>
  </si>
  <si>
    <t xml:space="preserve">  DIRECTOR  EXECUTIV R.C</t>
  </si>
  <si>
    <t>SUMA  MAXIMA  ECOGRAFII</t>
  </si>
  <si>
    <t>luni</t>
  </si>
  <si>
    <t xml:space="preserve">marti </t>
  </si>
  <si>
    <t>miercuri</t>
  </si>
  <si>
    <t>joi</t>
  </si>
  <si>
    <t>vineri</t>
  </si>
  <si>
    <t>sambata</t>
  </si>
  <si>
    <t>ore/sapt</t>
  </si>
  <si>
    <t>nr max eco/ luna</t>
  </si>
  <si>
    <t>tarif max contractat</t>
  </si>
  <si>
    <t>suma max de contractat</t>
  </si>
  <si>
    <t>interval orar</t>
  </si>
  <si>
    <t>17.30-21.00</t>
  </si>
  <si>
    <t>16.30-20.00</t>
  </si>
  <si>
    <t>10.30-11.30</t>
  </si>
  <si>
    <t>nr ore/zi</t>
  </si>
  <si>
    <t>17.00-19.00</t>
  </si>
  <si>
    <t>8.00-10.30</t>
  </si>
  <si>
    <t>14.00-17.30</t>
  </si>
  <si>
    <t>7.30-9.30</t>
  </si>
  <si>
    <t>8.00-9.00</t>
  </si>
  <si>
    <t xml:space="preserve">ANEXA 18 </t>
  </si>
  <si>
    <t xml:space="preserve"> Numărul maxim de ecografii ce pot fi efectuate într-o oră de medicii cu specialitățile medicale clinice </t>
  </si>
  <si>
    <t xml:space="preserve"> care încheie acte adiționale la contractele de furnizare de servicii medicale clinice, nu poate fi mai mare de 3.</t>
  </si>
  <si>
    <t>furnizor</t>
  </si>
  <si>
    <t>10.00-11.00</t>
  </si>
  <si>
    <t>12.30-13.30</t>
  </si>
  <si>
    <t>8.00-9.30</t>
  </si>
  <si>
    <t>9.30-10.30</t>
  </si>
  <si>
    <t>TOTAL</t>
  </si>
  <si>
    <t xml:space="preserve">5.  RADIOLOGIE </t>
  </si>
  <si>
    <t>6. RADIOLOGIE  DENTARA</t>
  </si>
  <si>
    <t xml:space="preserve">  DIRECTOR EXECUTIV R.C</t>
  </si>
  <si>
    <t>LABORATOARE DE ANALIZE MEDICALE</t>
  </si>
  <si>
    <t>CREDIT ANGAJAMENT</t>
  </si>
  <si>
    <t>LEI</t>
  </si>
  <si>
    <t>A. Resurse Tehnice</t>
  </si>
  <si>
    <t>B. Logistica</t>
  </si>
  <si>
    <t>C.Resurse umane</t>
  </si>
  <si>
    <t>1. CRIT EVAL RESURSE</t>
  </si>
  <si>
    <t>ISO 15189</t>
  </si>
  <si>
    <t>Testare Competenta</t>
  </si>
  <si>
    <t>2. CRIT DE CALITATE</t>
  </si>
  <si>
    <t>TOTAL PUNCTAJ</t>
  </si>
  <si>
    <t>5=2+3+4</t>
  </si>
  <si>
    <t>8=6+7</t>
  </si>
  <si>
    <t>7=5+8</t>
  </si>
  <si>
    <t>lei</t>
  </si>
  <si>
    <t>2. CRITERIUL DE CALITATE  50% DIN SUMA , DIN CARE :</t>
  </si>
  <si>
    <t xml:space="preserve">50% ISO </t>
  </si>
  <si>
    <t>50% TESTARE COMPETENTA</t>
  </si>
  <si>
    <t>verificare</t>
  </si>
  <si>
    <t>VALOARE PUNCT = SUMA /  NR TOTAL DE PUNCTE DE LA CRITERIUL RESPECTIV</t>
  </si>
  <si>
    <t>CALCUL VALOAREA PUNCTULUI</t>
  </si>
  <si>
    <t>VALOARE PUNCT</t>
  </si>
  <si>
    <t>ev resurse ( 50%)</t>
  </si>
  <si>
    <t>iso</t>
  </si>
  <si>
    <t>testare comp</t>
  </si>
  <si>
    <t>suplimentare</t>
  </si>
  <si>
    <t>val pct resurse</t>
  </si>
  <si>
    <t>suma din resurse</t>
  </si>
  <si>
    <t>suma din ISO</t>
  </si>
  <si>
    <t>suma test comp</t>
  </si>
  <si>
    <t>2=val pct*nr pct  fz</t>
  </si>
  <si>
    <t>3 = val pct*nr pct  fz</t>
  </si>
  <si>
    <t>4=val pct*nr pct  fz</t>
  </si>
  <si>
    <t>diferenta</t>
  </si>
  <si>
    <t xml:space="preserve">            CITOLOGIE  SI  HISTOPATOLOGIE</t>
  </si>
  <si>
    <t xml:space="preserve">CREDIT ANAGAJAMENT </t>
  </si>
  <si>
    <t xml:space="preserve">LEI </t>
  </si>
  <si>
    <t xml:space="preserve">PUNCTAJ  CITOLOGIE SI HISTOPATOLOGIE   </t>
  </si>
  <si>
    <t>A.Capacit Resurse Tehnice</t>
  </si>
  <si>
    <t>B.Resurse umane</t>
  </si>
  <si>
    <t>C.Logistica</t>
  </si>
  <si>
    <t>TOTAL EVAL RESURSE</t>
  </si>
  <si>
    <t xml:space="preserve">1. CRITERIUL DE EVALUARE A RESURSELOR  </t>
  </si>
  <si>
    <t>ev resurse</t>
  </si>
  <si>
    <t>verificare :</t>
  </si>
  <si>
    <t xml:space="preserve">        EC MIHAI GEANTA</t>
  </si>
  <si>
    <t xml:space="preserve">                 EC DOINA STAN</t>
  </si>
  <si>
    <t xml:space="preserve">      EC ANDA BUSUIOC</t>
  </si>
  <si>
    <t xml:space="preserve">                 ECOGRAFII </t>
  </si>
  <si>
    <t>2. Criteriul de disponibilitate</t>
  </si>
  <si>
    <r>
      <t>1. CRITERIUL DE EVALUARE A RESURSELOR  90% +10% ( de la disponibilitate)</t>
    </r>
    <r>
      <rPr>
        <b/>
        <sz val="12"/>
        <rFont val="Batang"/>
      </rPr>
      <t xml:space="preserve"> </t>
    </r>
  </si>
  <si>
    <t>ev resurse+dispon</t>
  </si>
  <si>
    <t>suma resurse</t>
  </si>
  <si>
    <t>verificare:</t>
  </si>
  <si>
    <t xml:space="preserve">2. CRITERIUL DE DISPONIBILITATE </t>
  </si>
  <si>
    <t xml:space="preserve">NICI UN FURNIZOR NU INDEPLINESTE CRITERIUL DE DISPONIBILITATE, PRIN URMARE </t>
  </si>
  <si>
    <t>SUMA SE VA REPARTIZA LA CRITERIUL DE EVALUARE A RESURSELOR</t>
  </si>
  <si>
    <t>suma max</t>
  </si>
  <si>
    <t>ec  MONICA MATEI</t>
  </si>
  <si>
    <t xml:space="preserve">       SPITAL   SLOBOZIA - CT  si  RMN </t>
  </si>
  <si>
    <t xml:space="preserve">CREDIT  ANGAJAMENT </t>
  </si>
  <si>
    <t xml:space="preserve">           RADIOLOGIE CONVENTIONALA</t>
  </si>
  <si>
    <t>SPITAL  URZICENI</t>
  </si>
  <si>
    <t xml:space="preserve">TOTAL </t>
  </si>
  <si>
    <t>1. CRITERIUL DE EVALUARE A RESURSELOR  90%  DIN SUMA</t>
  </si>
  <si>
    <t xml:space="preserve">2. CRITERIUL DE DISPONIBILITATE  10%  DIN SUMA </t>
  </si>
  <si>
    <t>disponibilitate</t>
  </si>
  <si>
    <t>suma din disponib</t>
  </si>
  <si>
    <t xml:space="preserve">RADIOLOGIE DENTARA </t>
  </si>
  <si>
    <t>7. RADIOLOGIE DENTARA</t>
  </si>
  <si>
    <t xml:space="preserve">DAISY CLINIC </t>
  </si>
  <si>
    <t xml:space="preserve">  </t>
  </si>
  <si>
    <t>CA contractat pe tip de investigatii</t>
  </si>
  <si>
    <t>laboratoare</t>
  </si>
  <si>
    <t>radiologie dentara</t>
  </si>
  <si>
    <t>INTOCMIT</t>
  </si>
  <si>
    <t>1. LABORATOARE ANALIZE MEDICALE</t>
  </si>
  <si>
    <t xml:space="preserve">CT si RMN </t>
  </si>
  <si>
    <t>1.CRITERIUL DE EVALUARE A RESURSELOR 50% DIN SUMA :</t>
  </si>
  <si>
    <t>total CA</t>
  </si>
  <si>
    <t>CA</t>
  </si>
  <si>
    <t>total para</t>
  </si>
  <si>
    <t>total 2021</t>
  </si>
  <si>
    <t xml:space="preserve">                  DIRECTOR EX DIR ECONOMICA</t>
  </si>
  <si>
    <t xml:space="preserve">                          EC DOINA STAN</t>
  </si>
  <si>
    <t>CREDIT ANGAJAMENT APROBAT IANUARIE -  MAI  2021 :</t>
  </si>
  <si>
    <t xml:space="preserve">            CREDIT  ANGAJAMENT PARACLINIC  IANUARIE -   MAI  2021</t>
  </si>
  <si>
    <t>aprilie</t>
  </si>
  <si>
    <t>mai</t>
  </si>
  <si>
    <t xml:space="preserve">   CONTRACT  PARACLINIC  </t>
  </si>
  <si>
    <t>IMEX CELIA</t>
  </si>
  <si>
    <t>CA aprobat</t>
  </si>
  <si>
    <t>contractat</t>
  </si>
  <si>
    <t>necontractat</t>
  </si>
  <si>
    <t>CT+RMN</t>
  </si>
  <si>
    <t>ct+rmn+rad</t>
  </si>
  <si>
    <t xml:space="preserve">ianuarie   </t>
  </si>
  <si>
    <t xml:space="preserve">februarie   </t>
  </si>
  <si>
    <t xml:space="preserve">martie </t>
  </si>
  <si>
    <t xml:space="preserve"> ianuarie </t>
  </si>
  <si>
    <t xml:space="preserve"> februarie </t>
  </si>
  <si>
    <t xml:space="preserve"> martie </t>
  </si>
  <si>
    <t>CA pentru aprilie/mai</t>
  </si>
  <si>
    <t>30.03.2021</t>
  </si>
  <si>
    <t>REPARTIZARE  CREDIT ANGAJAMENT   APRILIE, MAI  2021</t>
  </si>
  <si>
    <t>REPARTIZARE CREDIT ANGAJAMENT  APRILIE ,  MAI  2021</t>
  </si>
  <si>
    <t>REPARTIZARE CREDIT ANGAJAMENT  APRILIE , MAI  2021</t>
  </si>
  <si>
    <t>REPARTIZARE  CREDIT ANGAJAMENT  APRILIE, MAI   2021</t>
  </si>
  <si>
    <t>REPARTIZARE CREDIT ANGAJAMENT  APRILEI, MAI  2021</t>
  </si>
  <si>
    <t>REPARTIZARE  CREDIT ANGAJAMENT  APRILIE , MAI   2021</t>
  </si>
  <si>
    <t>REPARTIZARE CREDIT ANGAJAMENT   APRILIE, MAI    2021</t>
  </si>
  <si>
    <t>REPARTIZARE  CREDIT ANAGAJAMENT IN LUNA  APRILIE, MAI    2021</t>
  </si>
  <si>
    <t>REPARTIZARE CREDIT ANGAJAMENT   APRILIE, MAI  2021</t>
  </si>
  <si>
    <t>atribuire valoare contract pentru lunile aprilie si mai 2021</t>
  </si>
  <si>
    <t>CA  aprilie</t>
  </si>
  <si>
    <t>CA pentru aprilie-mai</t>
  </si>
  <si>
    <t>CA  aprilie si mai</t>
  </si>
  <si>
    <t>CA mai</t>
  </si>
  <si>
    <t>REPARTIZARE  CREDIT ANGAJAMENT  APRILIE -  MAI   2021</t>
  </si>
  <si>
    <t>total CA aprilie-mai</t>
  </si>
  <si>
    <t>REPARTIZARE  CREDIT ANGAJAMENT    aprilie-mai 2021</t>
  </si>
  <si>
    <t>CA pentru aprilie- mai</t>
  </si>
  <si>
    <t>Profdiagnosis februarie</t>
  </si>
  <si>
    <t>DIN CARE  INVESTIGATII PARACLINICE MONITORIZARE</t>
  </si>
  <si>
    <t xml:space="preserve">, din care  </t>
  </si>
  <si>
    <t>monitorizare</t>
  </si>
  <si>
    <t>activ curenta</t>
  </si>
  <si>
    <t>laborator - monitorizare</t>
  </si>
  <si>
    <t>Nr.   2634  din  30.03.2021</t>
  </si>
  <si>
    <r>
      <t>REPARTIZARE  CREDIT ANGAJAMENT APRILIE si  MAI  2021</t>
    </r>
    <r>
      <rPr>
        <b/>
        <sz val="11"/>
        <color rgb="FFFF0000"/>
        <rFont val="Times New Roman"/>
        <family val="1"/>
      </rPr>
      <t xml:space="preserve"> </t>
    </r>
  </si>
  <si>
    <t>REPARTIZARE  CREDIT ANGAJAMENT  APRILIE SI MAI 2021</t>
  </si>
  <si>
    <t>CONTRACTAT</t>
  </si>
  <si>
    <t xml:space="preserve">RAMAS DE CONTRACTAT PT APRILIE SI MAI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</si>
</sst>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60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9"/>
      <color theme="1"/>
      <name val="Calibri"/>
      <family val="2"/>
      <scheme val="minor"/>
    </font>
    <font>
      <b/>
      <sz val="11"/>
      <name val="Arial Narrow"/>
      <family val="2"/>
    </font>
    <font>
      <b/>
      <i/>
      <sz val="1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Arial Narrow"/>
      <family val="2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4"/>
      <name val="Times New Roman"/>
      <family val="1"/>
    </font>
    <font>
      <b/>
      <sz val="13"/>
      <name val="Arial Narrow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2"/>
      <name val="Batang"/>
      <family val="1"/>
    </font>
    <font>
      <b/>
      <sz val="12"/>
      <name val="Batang"/>
    </font>
    <font>
      <sz val="12"/>
      <name val="Batang"/>
      <family val="1"/>
    </font>
    <font>
      <b/>
      <sz val="10"/>
      <color theme="1"/>
      <name val="Times New Roman"/>
      <family val="1"/>
    </font>
    <font>
      <b/>
      <sz val="12"/>
      <color rgb="FFFF0000"/>
      <name val="Batang"/>
    </font>
    <font>
      <sz val="12"/>
      <color rgb="FFFF0000"/>
      <name val="Batang"/>
      <family val="1"/>
    </font>
    <font>
      <b/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b/>
      <i/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5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4" fontId="1" fillId="0" borderId="0" xfId="0" applyNumberFormat="1" applyFont="1" applyFill="1" applyBorder="1"/>
    <xf numFmtId="0" fontId="3" fillId="0" borderId="0" xfId="0" applyFont="1" applyFill="1"/>
    <xf numFmtId="4" fontId="1" fillId="0" borderId="0" xfId="0" applyNumberFormat="1" applyFont="1" applyBorder="1"/>
    <xf numFmtId="0" fontId="8" fillId="0" borderId="0" xfId="0" applyFont="1" applyFill="1"/>
    <xf numFmtId="0" fontId="8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8" fillId="0" borderId="1" xfId="0" applyFont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8" fillId="0" borderId="2" xfId="0" applyFont="1" applyBorder="1"/>
    <xf numFmtId="0" fontId="8" fillId="0" borderId="11" xfId="0" applyFont="1" applyFill="1" applyBorder="1"/>
    <xf numFmtId="0" fontId="8" fillId="0" borderId="0" xfId="0" applyFont="1" applyBorder="1"/>
    <xf numFmtId="0" fontId="8" fillId="0" borderId="0" xfId="0" applyFont="1" applyFill="1" applyBorder="1"/>
    <xf numFmtId="4" fontId="10" fillId="0" borderId="0" xfId="0" applyNumberFormat="1" applyFont="1" applyFill="1" applyBorder="1"/>
    <xf numFmtId="0" fontId="8" fillId="2" borderId="0" xfId="0" applyFont="1" applyFill="1" applyBorder="1"/>
    <xf numFmtId="4" fontId="8" fillId="2" borderId="0" xfId="0" applyNumberFormat="1" applyFont="1" applyFill="1" applyBorder="1"/>
    <xf numFmtId="4" fontId="8" fillId="0" borderId="0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3" fillId="0" borderId="6" xfId="0" applyFont="1" applyFill="1" applyBorder="1"/>
    <xf numFmtId="4" fontId="3" fillId="0" borderId="0" xfId="0" applyNumberFormat="1" applyFont="1"/>
    <xf numFmtId="0" fontId="3" fillId="0" borderId="1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4" fontId="8" fillId="0" borderId="0" xfId="0" applyNumberFormat="1" applyFont="1" applyBorder="1"/>
    <xf numFmtId="0" fontId="3" fillId="0" borderId="2" xfId="0" applyFont="1" applyBorder="1"/>
    <xf numFmtId="4" fontId="3" fillId="0" borderId="0" xfId="0" applyNumberFormat="1" applyFont="1" applyBorder="1"/>
    <xf numFmtId="0" fontId="13" fillId="0" borderId="2" xfId="0" applyFont="1" applyBorder="1"/>
    <xf numFmtId="0" fontId="13" fillId="0" borderId="11" xfId="0" applyFont="1" applyBorder="1"/>
    <xf numFmtId="0" fontId="13" fillId="0" borderId="0" xfId="0" applyFont="1" applyBorder="1"/>
    <xf numFmtId="4" fontId="8" fillId="0" borderId="0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right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8" fillId="0" borderId="12" xfId="0" applyFont="1" applyFill="1" applyBorder="1"/>
    <xf numFmtId="0" fontId="12" fillId="0" borderId="13" xfId="0" applyFont="1" applyFill="1" applyBorder="1"/>
    <xf numFmtId="0" fontId="1" fillId="0" borderId="0" xfId="0" applyFont="1" applyFill="1" applyBorder="1"/>
    <xf numFmtId="0" fontId="1" fillId="0" borderId="13" xfId="0" applyFont="1" applyFill="1" applyBorder="1"/>
    <xf numFmtId="4" fontId="8" fillId="0" borderId="12" xfId="0" applyNumberFormat="1" applyFont="1" applyFill="1" applyBorder="1"/>
    <xf numFmtId="0" fontId="2" fillId="0" borderId="0" xfId="0" applyFont="1" applyFill="1"/>
    <xf numFmtId="0" fontId="16" fillId="0" borderId="0" xfId="0" applyFont="1"/>
    <xf numFmtId="4" fontId="14" fillId="0" borderId="0" xfId="0" applyNumberFormat="1" applyFont="1" applyBorder="1"/>
    <xf numFmtId="0" fontId="3" fillId="0" borderId="11" xfId="0" applyFont="1" applyFill="1" applyBorder="1"/>
    <xf numFmtId="0" fontId="8" fillId="0" borderId="12" xfId="0" applyFont="1" applyFill="1" applyBorder="1" applyAlignment="1">
      <alignment horizontal="center"/>
    </xf>
    <xf numFmtId="4" fontId="15" fillId="0" borderId="13" xfId="0" applyNumberFormat="1" applyFont="1" applyBorder="1"/>
    <xf numFmtId="0" fontId="8" fillId="0" borderId="3" xfId="0" applyFont="1" applyBorder="1" applyAlignment="1">
      <alignment horizontal="center"/>
    </xf>
    <xf numFmtId="0" fontId="12" fillId="0" borderId="0" xfId="0" applyFont="1" applyFill="1" applyBorder="1"/>
    <xf numFmtId="0" fontId="15" fillId="0" borderId="0" xfId="0" applyFont="1"/>
    <xf numFmtId="0" fontId="19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justify"/>
    </xf>
    <xf numFmtId="0" fontId="15" fillId="0" borderId="15" xfId="0" applyFont="1" applyBorder="1" applyAlignment="1">
      <alignment horizontal="center" vertical="justify"/>
    </xf>
    <xf numFmtId="0" fontId="12" fillId="0" borderId="34" xfId="0" applyFont="1" applyFill="1" applyBorder="1"/>
    <xf numFmtId="0" fontId="12" fillId="0" borderId="35" xfId="0" applyFont="1" applyFill="1" applyBorder="1"/>
    <xf numFmtId="0" fontId="12" fillId="0" borderId="36" xfId="0" applyFont="1" applyFill="1" applyBorder="1"/>
    <xf numFmtId="0" fontId="15" fillId="0" borderId="28" xfId="0" applyFont="1" applyBorder="1" applyAlignment="1">
      <alignment horizontal="center"/>
    </xf>
    <xf numFmtId="4" fontId="19" fillId="0" borderId="37" xfId="0" applyNumberFormat="1" applyFont="1" applyBorder="1"/>
    <xf numFmtId="0" fontId="15" fillId="0" borderId="38" xfId="0" applyFont="1" applyBorder="1"/>
    <xf numFmtId="0" fontId="15" fillId="0" borderId="39" xfId="0" applyFont="1" applyBorder="1"/>
    <xf numFmtId="0" fontId="16" fillId="0" borderId="34" xfId="0" applyFont="1" applyBorder="1"/>
    <xf numFmtId="0" fontId="12" fillId="0" borderId="38" xfId="0" applyFont="1" applyFill="1" applyBorder="1"/>
    <xf numFmtId="0" fontId="12" fillId="0" borderId="16" xfId="0" applyFont="1" applyFill="1" applyBorder="1"/>
    <xf numFmtId="4" fontId="15" fillId="0" borderId="14" xfId="0" applyNumberFormat="1" applyFont="1" applyBorder="1" applyAlignment="1">
      <alignment horizontal="center"/>
    </xf>
    <xf numFmtId="4" fontId="19" fillId="0" borderId="10" xfId="0" applyNumberFormat="1" applyFont="1" applyBorder="1"/>
    <xf numFmtId="4" fontId="19" fillId="0" borderId="40" xfId="0" applyNumberFormat="1" applyFont="1" applyBorder="1"/>
    <xf numFmtId="0" fontId="15" fillId="0" borderId="32" xfId="0" applyFont="1" applyBorder="1"/>
    <xf numFmtId="4" fontId="16" fillId="0" borderId="40" xfId="0" applyNumberFormat="1" applyFont="1" applyBorder="1"/>
    <xf numFmtId="0" fontId="15" fillId="0" borderId="34" xfId="0" applyFont="1" applyBorder="1"/>
    <xf numFmtId="0" fontId="15" fillId="0" borderId="0" xfId="0" applyFont="1" applyBorder="1"/>
    <xf numFmtId="0" fontId="16" fillId="0" borderId="38" xfId="0" applyFont="1" applyBorder="1"/>
    <xf numFmtId="0" fontId="12" fillId="0" borderId="39" xfId="0" applyFont="1" applyFill="1" applyBorder="1"/>
    <xf numFmtId="0" fontId="15" fillId="0" borderId="24" xfId="0" applyFont="1" applyBorder="1" applyAlignment="1">
      <alignment horizontal="center"/>
    </xf>
    <xf numFmtId="4" fontId="19" fillId="0" borderId="18" xfId="0" applyNumberFormat="1" applyFont="1" applyBorder="1"/>
    <xf numFmtId="4" fontId="19" fillId="0" borderId="38" xfId="0" applyNumberFormat="1" applyFont="1" applyBorder="1"/>
    <xf numFmtId="4" fontId="16" fillId="0" borderId="38" xfId="0" applyNumberFormat="1" applyFont="1" applyBorder="1"/>
    <xf numFmtId="0" fontId="12" fillId="0" borderId="41" xfId="0" applyFont="1" applyFill="1" applyBorder="1"/>
    <xf numFmtId="0" fontId="15" fillId="0" borderId="13" xfId="0" applyFont="1" applyBorder="1" applyAlignment="1">
      <alignment horizontal="center"/>
    </xf>
    <xf numFmtId="4" fontId="19" fillId="0" borderId="13" xfId="0" applyNumberFormat="1" applyFont="1" applyBorder="1"/>
    <xf numFmtId="0" fontId="15" fillId="0" borderId="13" xfId="0" applyFont="1" applyBorder="1"/>
    <xf numFmtId="0" fontId="12" fillId="0" borderId="42" xfId="0" applyFont="1" applyFill="1" applyBorder="1"/>
    <xf numFmtId="0" fontId="15" fillId="0" borderId="40" xfId="0" applyFont="1" applyBorder="1"/>
    <xf numFmtId="0" fontId="15" fillId="0" borderId="31" xfId="0" applyFont="1" applyBorder="1"/>
    <xf numFmtId="0" fontId="12" fillId="0" borderId="32" xfId="0" applyFont="1" applyFill="1" applyBorder="1"/>
    <xf numFmtId="4" fontId="15" fillId="0" borderId="30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4" fontId="16" fillId="0" borderId="0" xfId="0" applyNumberFormat="1" applyFont="1" applyBorder="1" applyAlignment="1">
      <alignment horizontal="right"/>
    </xf>
    <xf numFmtId="4" fontId="19" fillId="0" borderId="0" xfId="0" applyNumberFormat="1" applyFont="1" applyBorder="1"/>
    <xf numFmtId="4" fontId="16" fillId="0" borderId="0" xfId="0" applyNumberFormat="1" applyFont="1" applyBorder="1"/>
    <xf numFmtId="0" fontId="19" fillId="0" borderId="0" xfId="0" applyFont="1" applyBorder="1"/>
    <xf numFmtId="0" fontId="20" fillId="0" borderId="0" xfId="0" applyFont="1"/>
    <xf numFmtId="0" fontId="17" fillId="0" borderId="0" xfId="0" applyFont="1" applyFill="1" applyBorder="1"/>
    <xf numFmtId="0" fontId="1" fillId="0" borderId="13" xfId="1" applyFont="1" applyFill="1" applyBorder="1" applyAlignment="1">
      <alignment horizontal="center"/>
    </xf>
    <xf numFmtId="0" fontId="16" fillId="0" borderId="13" xfId="0" applyFont="1" applyBorder="1" applyAlignment="1">
      <alignment horizontal="center" vertical="justify"/>
    </xf>
    <xf numFmtId="0" fontId="12" fillId="0" borderId="13" xfId="1" applyFont="1" applyFill="1" applyBorder="1" applyAlignment="1">
      <alignment horizontal="center"/>
    </xf>
    <xf numFmtId="0" fontId="12" fillId="0" borderId="13" xfId="1" applyFont="1" applyFill="1" applyBorder="1" applyAlignment="1">
      <alignment horizontal="left"/>
    </xf>
    <xf numFmtId="4" fontId="19" fillId="0" borderId="28" xfId="0" applyNumberFormat="1" applyFont="1" applyBorder="1"/>
    <xf numFmtId="0" fontId="15" fillId="0" borderId="28" xfId="0" applyFont="1" applyBorder="1"/>
    <xf numFmtId="0" fontId="16" fillId="0" borderId="44" xfId="0" applyFont="1" applyBorder="1"/>
    <xf numFmtId="0" fontId="16" fillId="0" borderId="45" xfId="0" applyFont="1" applyBorder="1"/>
    <xf numFmtId="4" fontId="16" fillId="0" borderId="30" xfId="0" applyNumberFormat="1" applyFont="1" applyBorder="1" applyAlignment="1">
      <alignment horizontal="right"/>
    </xf>
    <xf numFmtId="4" fontId="19" fillId="0" borderId="30" xfId="0" applyNumberFormat="1" applyFont="1" applyBorder="1"/>
    <xf numFmtId="0" fontId="15" fillId="0" borderId="30" xfId="0" applyFont="1" applyBorder="1"/>
    <xf numFmtId="4" fontId="16" fillId="0" borderId="46" xfId="0" applyNumberFormat="1" applyFont="1" applyBorder="1"/>
    <xf numFmtId="4" fontId="15" fillId="0" borderId="13" xfId="0" applyNumberFormat="1" applyFont="1" applyFill="1" applyBorder="1"/>
    <xf numFmtId="0" fontId="3" fillId="0" borderId="47" xfId="0" applyFont="1" applyFill="1" applyBorder="1"/>
    <xf numFmtId="0" fontId="22" fillId="0" borderId="0" xfId="0" applyFont="1" applyFill="1"/>
    <xf numFmtId="0" fontId="0" fillId="0" borderId="0" xfId="0" applyFill="1"/>
    <xf numFmtId="4" fontId="3" fillId="0" borderId="0" xfId="1" applyNumberFormat="1" applyFont="1" applyBorder="1"/>
    <xf numFmtId="4" fontId="12" fillId="0" borderId="0" xfId="0" applyNumberFormat="1" applyFont="1" applyBorder="1"/>
    <xf numFmtId="0" fontId="12" fillId="0" borderId="0" xfId="0" applyFont="1"/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21" fillId="0" borderId="0" xfId="0" applyNumberFormat="1" applyFont="1" applyBorder="1"/>
    <xf numFmtId="0" fontId="12" fillId="0" borderId="0" xfId="0" applyFont="1" applyBorder="1"/>
    <xf numFmtId="0" fontId="1" fillId="0" borderId="0" xfId="0" applyFont="1" applyBorder="1"/>
    <xf numFmtId="4" fontId="3" fillId="0" borderId="20" xfId="0" applyNumberFormat="1" applyFont="1" applyFill="1" applyBorder="1"/>
    <xf numFmtId="4" fontId="3" fillId="0" borderId="19" xfId="0" applyNumberFormat="1" applyFont="1" applyFill="1" applyBorder="1"/>
    <xf numFmtId="4" fontId="3" fillId="0" borderId="26" xfId="0" applyNumberFormat="1" applyFont="1" applyFill="1" applyBorder="1"/>
    <xf numFmtId="4" fontId="3" fillId="0" borderId="12" xfId="0" applyNumberFormat="1" applyFont="1" applyFill="1" applyBorder="1"/>
    <xf numFmtId="0" fontId="0" fillId="0" borderId="0" xfId="0" applyFont="1"/>
    <xf numFmtId="0" fontId="28" fillId="0" borderId="0" xfId="0" applyFont="1"/>
    <xf numFmtId="4" fontId="30" fillId="0" borderId="0" xfId="0" applyNumberFormat="1" applyFont="1" applyBorder="1"/>
    <xf numFmtId="0" fontId="31" fillId="0" borderId="0" xfId="0" applyFont="1"/>
    <xf numFmtId="0" fontId="32" fillId="0" borderId="0" xfId="0" applyFont="1"/>
    <xf numFmtId="4" fontId="33" fillId="0" borderId="0" xfId="1" applyNumberFormat="1" applyFont="1" applyFill="1" applyBorder="1"/>
    <xf numFmtId="0" fontId="27" fillId="0" borderId="0" xfId="0" applyFont="1" applyFill="1"/>
    <xf numFmtId="0" fontId="1" fillId="0" borderId="17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2" fillId="0" borderId="24" xfId="1" applyFont="1" applyFill="1" applyBorder="1" applyAlignment="1">
      <alignment horizontal="center" vertical="justify"/>
    </xf>
    <xf numFmtId="0" fontId="12" fillId="0" borderId="18" xfId="1" applyFont="1" applyFill="1" applyBorder="1" applyAlignment="1">
      <alignment horizontal="center" vertical="justify"/>
    </xf>
    <xf numFmtId="0" fontId="4" fillId="0" borderId="34" xfId="1" applyFont="1" applyFill="1" applyBorder="1" applyAlignment="1">
      <alignment horizontal="center" vertical="justify"/>
    </xf>
    <xf numFmtId="0" fontId="4" fillId="0" borderId="12" xfId="1" applyFont="1" applyFill="1" applyBorder="1" applyAlignment="1">
      <alignment horizontal="center" vertical="justify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12" fillId="0" borderId="11" xfId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2" fillId="0" borderId="49" xfId="1" applyFont="1" applyFill="1" applyBorder="1" applyAlignment="1">
      <alignment horizontal="center"/>
    </xf>
    <xf numFmtId="0" fontId="12" fillId="0" borderId="25" xfId="1" applyFont="1" applyFill="1" applyBorder="1"/>
    <xf numFmtId="0" fontId="12" fillId="0" borderId="6" xfId="1" applyFont="1" applyFill="1" applyBorder="1"/>
    <xf numFmtId="4" fontId="12" fillId="0" borderId="6" xfId="1" applyNumberFormat="1" applyFont="1" applyFill="1" applyBorder="1"/>
    <xf numFmtId="4" fontId="1" fillId="0" borderId="6" xfId="1" applyNumberFormat="1" applyFont="1" applyFill="1" applyBorder="1"/>
    <xf numFmtId="0" fontId="12" fillId="0" borderId="43" xfId="1" applyFont="1" applyFill="1" applyBorder="1"/>
    <xf numFmtId="0" fontId="12" fillId="0" borderId="13" xfId="1" applyFont="1" applyFill="1" applyBorder="1"/>
    <xf numFmtId="4" fontId="12" fillId="0" borderId="13" xfId="1" applyNumberFormat="1" applyFont="1" applyFill="1" applyBorder="1"/>
    <xf numFmtId="4" fontId="1" fillId="0" borderId="13" xfId="1" applyNumberFormat="1" applyFont="1" applyFill="1" applyBorder="1"/>
    <xf numFmtId="0" fontId="12" fillId="0" borderId="8" xfId="1" applyFont="1" applyFill="1" applyBorder="1"/>
    <xf numFmtId="0" fontId="12" fillId="0" borderId="42" xfId="1" applyFont="1" applyFill="1" applyBorder="1"/>
    <xf numFmtId="0" fontId="12" fillId="0" borderId="14" xfId="1" applyFont="1" applyFill="1" applyBorder="1"/>
    <xf numFmtId="4" fontId="12" fillId="0" borderId="14" xfId="1" applyNumberFormat="1" applyFont="1" applyFill="1" applyBorder="1"/>
    <xf numFmtId="4" fontId="1" fillId="0" borderId="14" xfId="1" applyNumberFormat="1" applyFont="1" applyFill="1" applyBorder="1"/>
    <xf numFmtId="0" fontId="1" fillId="0" borderId="1" xfId="1" applyFont="1" applyFill="1" applyBorder="1"/>
    <xf numFmtId="0" fontId="1" fillId="0" borderId="3" xfId="1" applyFont="1" applyFill="1" applyBorder="1"/>
    <xf numFmtId="4" fontId="16" fillId="0" borderId="3" xfId="0" applyNumberFormat="1" applyFont="1" applyFill="1" applyBorder="1"/>
    <xf numFmtId="0" fontId="1" fillId="0" borderId="0" xfId="1" applyFont="1" applyFill="1" applyBorder="1"/>
    <xf numFmtId="0" fontId="1" fillId="0" borderId="0" xfId="0" applyFont="1" applyFill="1"/>
    <xf numFmtId="0" fontId="12" fillId="0" borderId="0" xfId="0" applyFont="1" applyFill="1"/>
    <xf numFmtId="4" fontId="29" fillId="0" borderId="0" xfId="0" applyNumberFormat="1" applyFont="1" applyFill="1"/>
    <xf numFmtId="4" fontId="16" fillId="0" borderId="0" xfId="0" applyNumberFormat="1" applyFont="1" applyFill="1" applyBorder="1"/>
    <xf numFmtId="0" fontId="15" fillId="0" borderId="0" xfId="0" applyFont="1" applyFill="1"/>
    <xf numFmtId="4" fontId="15" fillId="0" borderId="0" xfId="0" applyNumberFormat="1" applyFont="1" applyFill="1" applyBorder="1"/>
    <xf numFmtId="4" fontId="29" fillId="0" borderId="0" xfId="0" applyNumberFormat="1" applyFont="1" applyFill="1" applyBorder="1"/>
    <xf numFmtId="4" fontId="29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16" fillId="0" borderId="27" xfId="0" applyFont="1" applyBorder="1" applyAlignment="1">
      <alignment wrapText="1"/>
    </xf>
    <xf numFmtId="0" fontId="19" fillId="0" borderId="28" xfId="0" applyFont="1" applyBorder="1" applyAlignment="1">
      <alignment horizontal="center" wrapText="1"/>
    </xf>
    <xf numFmtId="0" fontId="19" fillId="0" borderId="28" xfId="0" applyFont="1" applyBorder="1" applyAlignment="1">
      <alignment horizontal="center"/>
    </xf>
    <xf numFmtId="0" fontId="34" fillId="0" borderId="0" xfId="0" applyFont="1" applyBorder="1"/>
    <xf numFmtId="0" fontId="17" fillId="0" borderId="7" xfId="1" applyFont="1" applyFill="1" applyBorder="1"/>
    <xf numFmtId="4" fontId="34" fillId="0" borderId="0" xfId="0" applyNumberFormat="1" applyFont="1" applyBorder="1"/>
    <xf numFmtId="0" fontId="19" fillId="0" borderId="29" xfId="0" applyFont="1" applyBorder="1"/>
    <xf numFmtId="4" fontId="16" fillId="0" borderId="30" xfId="0" applyNumberFormat="1" applyFont="1" applyBorder="1"/>
    <xf numFmtId="0" fontId="16" fillId="0" borderId="46" xfId="0" applyFont="1" applyBorder="1"/>
    <xf numFmtId="0" fontId="16" fillId="0" borderId="0" xfId="0" applyFont="1" applyBorder="1"/>
    <xf numFmtId="0" fontId="20" fillId="0" borderId="0" xfId="0" applyFont="1" applyBorder="1"/>
    <xf numFmtId="4" fontId="15" fillId="0" borderId="0" xfId="0" applyNumberFormat="1" applyFont="1" applyBorder="1"/>
    <xf numFmtId="0" fontId="1" fillId="0" borderId="11" xfId="1" applyFont="1" applyFill="1" applyBorder="1" applyAlignment="1">
      <alignment horizontal="center"/>
    </xf>
    <xf numFmtId="0" fontId="19" fillId="0" borderId="3" xfId="0" applyFont="1" applyBorder="1" applyAlignment="1">
      <alignment horizontal="center" vertical="justify" wrapText="1"/>
    </xf>
    <xf numFmtId="0" fontId="19" fillId="0" borderId="3" xfId="0" applyFont="1" applyBorder="1" applyAlignment="1">
      <alignment horizontal="center" vertical="justify"/>
    </xf>
    <xf numFmtId="0" fontId="19" fillId="0" borderId="23" xfId="0" applyFont="1" applyBorder="1" applyAlignment="1">
      <alignment vertical="justify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3" xfId="0" applyBorder="1" applyAlignment="1">
      <alignment horizontal="center"/>
    </xf>
    <xf numFmtId="0" fontId="12" fillId="0" borderId="5" xfId="1" applyFont="1" applyFill="1" applyBorder="1"/>
    <xf numFmtId="4" fontId="15" fillId="0" borderId="6" xfId="0" applyNumberFormat="1" applyFont="1" applyBorder="1"/>
    <xf numFmtId="4" fontId="15" fillId="0" borderId="5" xfId="0" applyNumberFormat="1" applyFont="1" applyBorder="1"/>
    <xf numFmtId="4" fontId="16" fillId="0" borderId="6" xfId="0" applyNumberFormat="1" applyFont="1" applyBorder="1"/>
    <xf numFmtId="4" fontId="0" fillId="0" borderId="0" xfId="0" applyNumberFormat="1"/>
    <xf numFmtId="0" fontId="12" fillId="0" borderId="10" xfId="1" applyFont="1" applyFill="1" applyBorder="1"/>
    <xf numFmtId="0" fontId="1" fillId="0" borderId="11" xfId="1" applyFont="1" applyFill="1" applyBorder="1"/>
    <xf numFmtId="4" fontId="15" fillId="0" borderId="2" xfId="0" applyNumberFormat="1" applyFont="1" applyBorder="1"/>
    <xf numFmtId="4" fontId="16" fillId="0" borderId="2" xfId="0" applyNumberFormat="1" applyFont="1" applyBorder="1"/>
    <xf numFmtId="0" fontId="36" fillId="0" borderId="0" xfId="1" applyFont="1" applyFill="1" applyBorder="1"/>
    <xf numFmtId="0" fontId="37" fillId="0" borderId="0" xfId="0" applyFont="1" applyAlignment="1">
      <alignment horizontal="center"/>
    </xf>
    <xf numFmtId="0" fontId="12" fillId="0" borderId="0" xfId="1" applyFont="1" applyFill="1" applyBorder="1"/>
    <xf numFmtId="4" fontId="0" fillId="0" borderId="0" xfId="0" applyNumberFormat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" fillId="0" borderId="2" xfId="1" applyFont="1" applyFill="1" applyBorder="1"/>
    <xf numFmtId="0" fontId="11" fillId="0" borderId="0" xfId="0" applyFont="1"/>
    <xf numFmtId="4" fontId="36" fillId="4" borderId="0" xfId="0" applyNumberFormat="1" applyFont="1" applyFill="1" applyBorder="1"/>
    <xf numFmtId="4" fontId="1" fillId="0" borderId="0" xfId="1" applyNumberFormat="1" applyFont="1" applyBorder="1"/>
    <xf numFmtId="0" fontId="16" fillId="0" borderId="0" xfId="0" applyFont="1" applyFill="1"/>
    <xf numFmtId="4" fontId="1" fillId="0" borderId="0" xfId="1" applyNumberFormat="1" applyFont="1" applyFill="1" applyBorder="1"/>
    <xf numFmtId="0" fontId="1" fillId="0" borderId="0" xfId="1" applyFont="1"/>
    <xf numFmtId="0" fontId="12" fillId="0" borderId="0" xfId="1" applyFont="1" applyBorder="1"/>
    <xf numFmtId="0" fontId="1" fillId="0" borderId="18" xfId="1" applyFont="1" applyFill="1" applyBorder="1" applyAlignment="1">
      <alignment horizontal="center"/>
    </xf>
    <xf numFmtId="0" fontId="12" fillId="0" borderId="17" xfId="1" applyFont="1" applyFill="1" applyBorder="1" applyAlignment="1">
      <alignment horizontal="center" vertical="justify"/>
    </xf>
    <xf numFmtId="0" fontId="1" fillId="0" borderId="0" xfId="1" applyFont="1" applyFill="1" applyBorder="1" applyAlignment="1">
      <alignment horizontal="center" vertical="justify"/>
    </xf>
    <xf numFmtId="0" fontId="12" fillId="0" borderId="0" xfId="1" applyFont="1" applyBorder="1" applyAlignment="1">
      <alignment horizontal="center" vertical="justify"/>
    </xf>
    <xf numFmtId="0" fontId="12" fillId="0" borderId="24" xfId="1" applyFont="1" applyFill="1" applyBorder="1" applyAlignment="1">
      <alignment horizontal="center"/>
    </xf>
    <xf numFmtId="0" fontId="1" fillId="0" borderId="50" xfId="1" applyFont="1" applyFill="1" applyBorder="1" applyAlignment="1">
      <alignment horizontal="center"/>
    </xf>
    <xf numFmtId="0" fontId="12" fillId="0" borderId="0" xfId="1" applyFont="1" applyBorder="1" applyAlignment="1">
      <alignment horizontal="center"/>
    </xf>
    <xf numFmtId="49" fontId="12" fillId="0" borderId="0" xfId="0" applyNumberFormat="1" applyFont="1" applyBorder="1" applyAlignment="1">
      <alignment vertical="justify"/>
    </xf>
    <xf numFmtId="4" fontId="12" fillId="0" borderId="0" xfId="1" applyNumberFormat="1" applyFont="1" applyFill="1" applyBorder="1"/>
    <xf numFmtId="0" fontId="1" fillId="0" borderId="31" xfId="1" applyFont="1" applyFill="1" applyBorder="1"/>
    <xf numFmtId="0" fontId="1" fillId="0" borderId="32" xfId="1" applyFont="1" applyFill="1" applyBorder="1"/>
    <xf numFmtId="4" fontId="1" fillId="0" borderId="40" xfId="1" applyNumberFormat="1" applyFont="1" applyFill="1" applyBorder="1"/>
    <xf numFmtId="0" fontId="1" fillId="0" borderId="0" xfId="1" applyFont="1" applyBorder="1"/>
    <xf numFmtId="0" fontId="35" fillId="0" borderId="0" xfId="0" applyFont="1"/>
    <xf numFmtId="4" fontId="29" fillId="0" borderId="0" xfId="0" applyNumberFormat="1" applyFont="1"/>
    <xf numFmtId="0" fontId="29" fillId="0" borderId="0" xfId="0" applyFont="1"/>
    <xf numFmtId="164" fontId="29" fillId="0" borderId="0" xfId="0" applyNumberFormat="1" applyFont="1"/>
    <xf numFmtId="0" fontId="1" fillId="0" borderId="17" xfId="1" applyFont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23" xfId="1" applyFont="1" applyBorder="1" applyAlignment="1">
      <alignment horizontal="center"/>
    </xf>
    <xf numFmtId="4" fontId="1" fillId="0" borderId="19" xfId="1" applyNumberFormat="1" applyFont="1" applyFill="1" applyBorder="1" applyAlignment="1">
      <alignment horizontal="right"/>
    </xf>
    <xf numFmtId="0" fontId="1" fillId="0" borderId="1" xfId="1" applyFont="1" applyBorder="1"/>
    <xf numFmtId="0" fontId="1" fillId="0" borderId="15" xfId="1" applyFont="1" applyBorder="1"/>
    <xf numFmtId="4" fontId="1" fillId="0" borderId="12" xfId="1" applyNumberFormat="1" applyFont="1" applyFill="1" applyBorder="1" applyAlignment="1">
      <alignment horizontal="right"/>
    </xf>
    <xf numFmtId="0" fontId="35" fillId="0" borderId="0" xfId="0" applyFont="1" applyBorder="1"/>
    <xf numFmtId="0" fontId="16" fillId="0" borderId="0" xfId="0" applyFont="1" applyFill="1" applyBorder="1" applyAlignment="1">
      <alignment horizontal="center"/>
    </xf>
    <xf numFmtId="4" fontId="12" fillId="0" borderId="0" xfId="0" applyNumberFormat="1" applyFont="1" applyBorder="1" applyAlignment="1">
      <alignment horizontal="right" vertical="justify"/>
    </xf>
    <xf numFmtId="4" fontId="12" fillId="0" borderId="0" xfId="0" applyNumberFormat="1" applyFont="1" applyFill="1" applyBorder="1" applyAlignment="1">
      <alignment horizontal="right" vertical="justify"/>
    </xf>
    <xf numFmtId="4" fontId="1" fillId="0" borderId="0" xfId="1" applyNumberFormat="1" applyFont="1" applyBorder="1" applyAlignment="1">
      <alignment horizontal="right"/>
    </xf>
    <xf numFmtId="4" fontId="15" fillId="0" borderId="0" xfId="0" applyNumberFormat="1" applyFont="1"/>
    <xf numFmtId="0" fontId="23" fillId="0" borderId="0" xfId="0" applyFont="1"/>
    <xf numFmtId="0" fontId="38" fillId="0" borderId="0" xfId="0" applyFont="1"/>
    <xf numFmtId="4" fontId="39" fillId="0" borderId="0" xfId="0" applyNumberFormat="1" applyFont="1" applyBorder="1"/>
    <xf numFmtId="4" fontId="40" fillId="3" borderId="0" xfId="0" applyNumberFormat="1" applyFont="1" applyFill="1" applyBorder="1"/>
    <xf numFmtId="4" fontId="41" fillId="0" borderId="0" xfId="0" applyNumberFormat="1" applyFont="1" applyFill="1" applyBorder="1"/>
    <xf numFmtId="0" fontId="38" fillId="0" borderId="0" xfId="0" applyFont="1" applyFill="1"/>
    <xf numFmtId="0" fontId="11" fillId="0" borderId="0" xfId="0" applyFont="1" applyFill="1"/>
    <xf numFmtId="0" fontId="0" fillId="0" borderId="0" xfId="0" applyFill="1" applyBorder="1"/>
    <xf numFmtId="0" fontId="4" fillId="0" borderId="18" xfId="1" applyFont="1" applyFill="1" applyBorder="1" applyAlignment="1">
      <alignment horizontal="center" vertical="justify"/>
    </xf>
    <xf numFmtId="0" fontId="4" fillId="0" borderId="41" xfId="1" applyFont="1" applyFill="1" applyBorder="1" applyAlignment="1">
      <alignment horizontal="center" vertical="justify"/>
    </xf>
    <xf numFmtId="0" fontId="39" fillId="0" borderId="0" xfId="1" applyFont="1" applyFill="1" applyBorder="1" applyAlignment="1">
      <alignment horizontal="center" vertical="justify"/>
    </xf>
    <xf numFmtId="0" fontId="1" fillId="0" borderId="1" xfId="1" applyFont="1" applyFill="1" applyBorder="1" applyAlignment="1">
      <alignment horizontal="center"/>
    </xf>
    <xf numFmtId="0" fontId="12" fillId="0" borderId="6" xfId="1" applyFont="1" applyFill="1" applyBorder="1" applyAlignment="1">
      <alignment horizontal="center"/>
    </xf>
    <xf numFmtId="0" fontId="12" fillId="0" borderId="6" xfId="1" applyFont="1" applyFill="1" applyBorder="1" applyAlignment="1">
      <alignment horizontal="left"/>
    </xf>
    <xf numFmtId="4" fontId="1" fillId="0" borderId="6" xfId="1" applyNumberFormat="1" applyFont="1" applyFill="1" applyBorder="1" applyAlignment="1">
      <alignment horizontal="right"/>
    </xf>
    <xf numFmtId="4" fontId="1" fillId="0" borderId="5" xfId="1" applyNumberFormat="1" applyFont="1" applyFill="1" applyBorder="1"/>
    <xf numFmtId="4" fontId="1" fillId="0" borderId="19" xfId="1" applyNumberFormat="1" applyFont="1" applyFill="1" applyBorder="1"/>
    <xf numFmtId="49" fontId="11" fillId="0" borderId="0" xfId="0" applyNumberFormat="1" applyFont="1" applyBorder="1" applyAlignment="1">
      <alignment vertical="justify"/>
    </xf>
    <xf numFmtId="4" fontId="1" fillId="0" borderId="13" xfId="1" applyNumberFormat="1" applyFont="1" applyFill="1" applyBorder="1" applyAlignment="1">
      <alignment horizontal="right"/>
    </xf>
    <xf numFmtId="0" fontId="1" fillId="0" borderId="15" xfId="1" applyFont="1" applyFill="1" applyBorder="1"/>
    <xf numFmtId="4" fontId="1" fillId="0" borderId="12" xfId="1" applyNumberFormat="1" applyFont="1" applyFill="1" applyBorder="1"/>
    <xf numFmtId="0" fontId="42" fillId="0" borderId="0" xfId="0" applyFont="1"/>
    <xf numFmtId="0" fontId="44" fillId="0" borderId="0" xfId="0" applyFont="1"/>
    <xf numFmtId="4" fontId="43" fillId="0" borderId="0" xfId="0" applyNumberFormat="1" applyFont="1"/>
    <xf numFmtId="4" fontId="39" fillId="0" borderId="0" xfId="1" applyNumberFormat="1" applyFont="1" applyBorder="1"/>
    <xf numFmtId="0" fontId="4" fillId="0" borderId="0" xfId="1" applyFont="1" applyFill="1" applyBorder="1"/>
    <xf numFmtId="4" fontId="45" fillId="0" borderId="0" xfId="0" applyNumberFormat="1" applyFont="1" applyFill="1" applyBorder="1"/>
    <xf numFmtId="0" fontId="46" fillId="0" borderId="0" xfId="0" applyFont="1"/>
    <xf numFmtId="0" fontId="43" fillId="0" borderId="0" xfId="0" applyFont="1"/>
    <xf numFmtId="0" fontId="30" fillId="0" borderId="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4" fontId="14" fillId="0" borderId="19" xfId="0" applyNumberFormat="1" applyFont="1" applyBorder="1"/>
    <xf numFmtId="0" fontId="44" fillId="0" borderId="0" xfId="0" applyFont="1" applyBorder="1"/>
    <xf numFmtId="0" fontId="30" fillId="0" borderId="31" xfId="1" applyFont="1" applyBorder="1"/>
    <xf numFmtId="0" fontId="30" fillId="0" borderId="32" xfId="1" applyFont="1" applyBorder="1"/>
    <xf numFmtId="4" fontId="14" fillId="0" borderId="12" xfId="0" applyNumberFormat="1" applyFont="1" applyBorder="1"/>
    <xf numFmtId="0" fontId="47" fillId="0" borderId="0" xfId="0" applyFont="1" applyBorder="1"/>
    <xf numFmtId="0" fontId="26" fillId="0" borderId="0" xfId="0" applyFont="1" applyBorder="1"/>
    <xf numFmtId="4" fontId="48" fillId="0" borderId="0" xfId="1" applyNumberFormat="1" applyFont="1" applyBorder="1"/>
    <xf numFmtId="0" fontId="30" fillId="0" borderId="0" xfId="1" applyFont="1" applyBorder="1"/>
    <xf numFmtId="4" fontId="17" fillId="0" borderId="0" xfId="0" applyNumberFormat="1" applyFont="1" applyBorder="1"/>
    <xf numFmtId="0" fontId="14" fillId="0" borderId="0" xfId="0" applyFont="1"/>
    <xf numFmtId="0" fontId="17" fillId="0" borderId="0" xfId="0" applyFont="1"/>
    <xf numFmtId="0" fontId="17" fillId="0" borderId="0" xfId="0" applyFont="1" applyBorder="1"/>
    <xf numFmtId="0" fontId="12" fillId="0" borderId="5" xfId="1" applyFont="1" applyFill="1" applyBorder="1" applyAlignment="1">
      <alignment horizontal="left"/>
    </xf>
    <xf numFmtId="0" fontId="12" fillId="0" borderId="8" xfId="1" applyFont="1" applyFill="1" applyBorder="1" applyAlignment="1">
      <alignment horizontal="left"/>
    </xf>
    <xf numFmtId="4" fontId="17" fillId="0" borderId="7" xfId="0" applyNumberFormat="1" applyFont="1" applyBorder="1" applyAlignment="1">
      <alignment horizontal="right" vertical="justify"/>
    </xf>
    <xf numFmtId="0" fontId="30" fillId="0" borderId="1" xfId="1" applyFont="1" applyBorder="1"/>
    <xf numFmtId="0" fontId="18" fillId="0" borderId="0" xfId="0" applyFont="1"/>
    <xf numFmtId="0" fontId="20" fillId="0" borderId="0" xfId="0" applyFont="1" applyFill="1" applyBorder="1"/>
    <xf numFmtId="4" fontId="20" fillId="0" borderId="0" xfId="0" applyNumberFormat="1" applyFont="1"/>
    <xf numFmtId="4" fontId="20" fillId="0" borderId="0" xfId="0" applyNumberFormat="1" applyFont="1" applyBorder="1"/>
    <xf numFmtId="0" fontId="49" fillId="0" borderId="0" xfId="0" applyFont="1"/>
    <xf numFmtId="4" fontId="50" fillId="0" borderId="0" xfId="0" applyNumberFormat="1" applyFont="1"/>
    <xf numFmtId="0" fontId="20" fillId="0" borderId="0" xfId="0" applyFont="1" applyFill="1"/>
    <xf numFmtId="0" fontId="17" fillId="0" borderId="0" xfId="0" applyFont="1" applyFill="1"/>
    <xf numFmtId="0" fontId="49" fillId="0" borderId="0" xfId="0" applyFont="1" applyFill="1"/>
    <xf numFmtId="4" fontId="41" fillId="0" borderId="0" xfId="0" applyNumberFormat="1" applyFont="1" applyBorder="1"/>
    <xf numFmtId="0" fontId="51" fillId="0" borderId="0" xfId="0" applyFont="1" applyFill="1"/>
    <xf numFmtId="0" fontId="52" fillId="0" borderId="0" xfId="0" applyFont="1" applyFill="1"/>
    <xf numFmtId="0" fontId="12" fillId="0" borderId="17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5" fillId="0" borderId="24" xfId="1" applyFont="1" applyBorder="1" applyAlignment="1">
      <alignment horizontal="center" vertical="justify"/>
    </xf>
    <xf numFmtId="0" fontId="4" fillId="0" borderId="24" xfId="1" applyFont="1" applyBorder="1" applyAlignment="1">
      <alignment horizontal="center" vertical="justify"/>
    </xf>
    <xf numFmtId="0" fontId="5" fillId="0" borderId="50" xfId="1" applyFont="1" applyFill="1" applyBorder="1" applyAlignment="1">
      <alignment horizontal="center" vertical="justify"/>
    </xf>
    <xf numFmtId="0" fontId="12" fillId="0" borderId="2" xfId="0" applyFont="1" applyFill="1" applyBorder="1" applyAlignment="1">
      <alignment horizontal="right"/>
    </xf>
    <xf numFmtId="0" fontId="12" fillId="0" borderId="11" xfId="0" applyFont="1" applyFill="1" applyBorder="1"/>
    <xf numFmtId="4" fontId="12" fillId="0" borderId="2" xfId="0" applyNumberFormat="1" applyFont="1" applyFill="1" applyBorder="1" applyAlignment="1">
      <alignment horizontal="right"/>
    </xf>
    <xf numFmtId="4" fontId="12" fillId="0" borderId="3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2" fillId="0" borderId="23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4" fontId="12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49" fillId="0" borderId="0" xfId="0" applyFont="1" applyBorder="1"/>
    <xf numFmtId="0" fontId="1" fillId="0" borderId="11" xfId="1" applyFont="1" applyBorder="1" applyAlignment="1">
      <alignment horizontal="center"/>
    </xf>
    <xf numFmtId="0" fontId="12" fillId="0" borderId="4" xfId="1" applyFont="1" applyFill="1" applyBorder="1"/>
    <xf numFmtId="0" fontId="16" fillId="3" borderId="0" xfId="0" applyFont="1" applyFill="1"/>
    <xf numFmtId="4" fontId="36" fillId="3" borderId="0" xfId="0" applyNumberFormat="1" applyFont="1" applyFill="1" applyBorder="1"/>
    <xf numFmtId="4" fontId="1" fillId="3" borderId="0" xfId="0" applyNumberFormat="1" applyFont="1" applyFill="1" applyBorder="1"/>
    <xf numFmtId="0" fontId="1" fillId="0" borderId="35" xfId="1" applyFont="1" applyFill="1" applyBorder="1" applyAlignment="1">
      <alignment horizontal="center"/>
    </xf>
    <xf numFmtId="0" fontId="4" fillId="0" borderId="24" xfId="1" applyFont="1" applyFill="1" applyBorder="1" applyAlignment="1">
      <alignment horizontal="center" vertical="justify"/>
    </xf>
    <xf numFmtId="0" fontId="12" fillId="0" borderId="13" xfId="0" applyFont="1" applyFill="1" applyBorder="1" applyAlignment="1">
      <alignment horizontal="right"/>
    </xf>
    <xf numFmtId="4" fontId="12" fillId="0" borderId="13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0" fontId="0" fillId="0" borderId="13" xfId="0" applyFill="1" applyBorder="1"/>
    <xf numFmtId="0" fontId="16" fillId="0" borderId="51" xfId="0" applyFont="1" applyFill="1" applyBorder="1"/>
    <xf numFmtId="0" fontId="16" fillId="0" borderId="52" xfId="0" applyFont="1" applyFill="1" applyBorder="1"/>
    <xf numFmtId="4" fontId="16" fillId="0" borderId="52" xfId="0" applyNumberFormat="1" applyFont="1" applyFill="1" applyBorder="1"/>
    <xf numFmtId="4" fontId="29" fillId="0" borderId="0" xfId="0" applyNumberFormat="1" applyFont="1" applyBorder="1"/>
    <xf numFmtId="4" fontId="35" fillId="0" borderId="0" xfId="0" applyNumberFormat="1" applyFont="1" applyBorder="1"/>
    <xf numFmtId="4" fontId="35" fillId="0" borderId="0" xfId="0" applyNumberFormat="1" applyFont="1" applyBorder="1" applyAlignment="1">
      <alignment horizontal="center"/>
    </xf>
    <xf numFmtId="4" fontId="36" fillId="0" borderId="0" xfId="0" applyNumberFormat="1" applyFont="1"/>
    <xf numFmtId="4" fontId="36" fillId="0" borderId="0" xfId="0" applyNumberFormat="1" applyFont="1" applyBorder="1"/>
    <xf numFmtId="0" fontId="16" fillId="0" borderId="1" xfId="0" applyFont="1" applyBorder="1" applyAlignment="1">
      <alignment wrapText="1"/>
    </xf>
    <xf numFmtId="0" fontId="19" fillId="0" borderId="2" xfId="0" applyFont="1" applyBorder="1" applyAlignment="1">
      <alignment horizontal="center" wrapText="1"/>
    </xf>
    <xf numFmtId="0" fontId="1" fillId="0" borderId="23" xfId="0" applyFont="1" applyBorder="1" applyAlignment="1">
      <alignment horizontal="center"/>
    </xf>
    <xf numFmtId="4" fontId="14" fillId="0" borderId="53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7" fillId="0" borderId="54" xfId="1" applyFont="1" applyFill="1" applyBorder="1"/>
    <xf numFmtId="4" fontId="15" fillId="0" borderId="4" xfId="0" applyNumberFormat="1" applyFont="1" applyBorder="1"/>
    <xf numFmtId="4" fontId="12" fillId="0" borderId="33" xfId="0" applyNumberFormat="1" applyFont="1" applyBorder="1"/>
    <xf numFmtId="4" fontId="14" fillId="0" borderId="55" xfId="0" applyNumberFormat="1" applyFont="1" applyBorder="1"/>
    <xf numFmtId="0" fontId="19" fillId="0" borderId="56" xfId="0" applyFont="1" applyBorder="1"/>
    <xf numFmtId="4" fontId="19" fillId="0" borderId="29" xfId="0" applyNumberFormat="1" applyFont="1" applyBorder="1"/>
    <xf numFmtId="4" fontId="19" fillId="0" borderId="46" xfId="0" applyNumberFormat="1" applyFont="1" applyBorder="1"/>
    <xf numFmtId="4" fontId="14" fillId="0" borderId="57" xfId="0" applyNumberFormat="1" applyFont="1" applyBorder="1"/>
    <xf numFmtId="0" fontId="12" fillId="0" borderId="0" xfId="1" applyFont="1"/>
    <xf numFmtId="0" fontId="12" fillId="0" borderId="2" xfId="1" applyFont="1" applyBorder="1" applyAlignment="1">
      <alignment horizontal="center"/>
    </xf>
    <xf numFmtId="0" fontId="12" fillId="0" borderId="11" xfId="1" applyFont="1" applyBorder="1" applyAlignment="1">
      <alignment horizontal="center"/>
    </xf>
    <xf numFmtId="0" fontId="20" fillId="0" borderId="3" xfId="0" applyFont="1" applyBorder="1" applyAlignment="1">
      <alignment horizontal="center" vertical="justify" wrapText="1"/>
    </xf>
    <xf numFmtId="0" fontId="20" fillId="0" borderId="3" xfId="0" applyFont="1" applyBorder="1" applyAlignment="1">
      <alignment horizontal="center" vertical="justify"/>
    </xf>
    <xf numFmtId="0" fontId="1" fillId="0" borderId="23" xfId="0" applyFont="1" applyBorder="1"/>
    <xf numFmtId="4" fontId="12" fillId="0" borderId="0" xfId="0" applyNumberFormat="1" applyFont="1" applyFill="1" applyBorder="1" applyAlignment="1">
      <alignment horizontal="center" vertical="justify"/>
    </xf>
    <xf numFmtId="0" fontId="0" fillId="0" borderId="0" xfId="0" applyFont="1" applyBorder="1" applyAlignment="1">
      <alignment horizontal="center"/>
    </xf>
    <xf numFmtId="0" fontId="12" fillId="0" borderId="6" xfId="0" applyFont="1" applyFill="1" applyBorder="1" applyAlignment="1">
      <alignment horizontal="right"/>
    </xf>
    <xf numFmtId="4" fontId="1" fillId="0" borderId="6" xfId="0" applyNumberFormat="1" applyFont="1" applyBorder="1"/>
    <xf numFmtId="4" fontId="1" fillId="0" borderId="14" xfId="0" applyNumberFormat="1" applyFont="1" applyBorder="1"/>
    <xf numFmtId="4" fontId="1" fillId="0" borderId="58" xfId="0" applyNumberFormat="1" applyFon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4" fontId="1" fillId="0" borderId="23" xfId="0" applyNumberFormat="1" applyFont="1" applyBorder="1"/>
    <xf numFmtId="0" fontId="53" fillId="0" borderId="0" xfId="1" applyFont="1"/>
    <xf numFmtId="4" fontId="29" fillId="0" borderId="0" xfId="0" applyNumberFormat="1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53" fillId="0" borderId="0" xfId="0" applyFont="1"/>
    <xf numFmtId="0" fontId="54" fillId="0" borderId="0" xfId="0" applyFont="1"/>
    <xf numFmtId="4" fontId="36" fillId="2" borderId="0" xfId="0" applyNumberFormat="1" applyFont="1" applyFill="1"/>
    <xf numFmtId="0" fontId="29" fillId="2" borderId="0" xfId="0" applyFont="1" applyFill="1"/>
    <xf numFmtId="0" fontId="12" fillId="0" borderId="17" xfId="1" applyFont="1" applyFill="1" applyBorder="1" applyAlignment="1">
      <alignment horizontal="center"/>
    </xf>
    <xf numFmtId="0" fontId="12" fillId="0" borderId="8" xfId="0" applyFont="1" applyFill="1" applyBorder="1"/>
    <xf numFmtId="4" fontId="49" fillId="0" borderId="0" xfId="0" applyNumberFormat="1" applyFont="1" applyBorder="1"/>
    <xf numFmtId="0" fontId="55" fillId="0" borderId="0" xfId="0" applyFont="1"/>
    <xf numFmtId="0" fontId="56" fillId="0" borderId="0" xfId="0" applyFont="1"/>
    <xf numFmtId="0" fontId="27" fillId="0" borderId="0" xfId="0" applyFont="1"/>
    <xf numFmtId="0" fontId="16" fillId="0" borderId="13" xfId="0" applyFont="1" applyBorder="1"/>
    <xf numFmtId="4" fontId="19" fillId="0" borderId="13" xfId="0" applyNumberFormat="1" applyFont="1" applyBorder="1" applyAlignment="1">
      <alignment horizontal="center"/>
    </xf>
    <xf numFmtId="4" fontId="17" fillId="0" borderId="13" xfId="0" applyNumberFormat="1" applyFont="1" applyBorder="1"/>
    <xf numFmtId="0" fontId="15" fillId="0" borderId="13" xfId="0" applyFont="1" applyFill="1" applyBorder="1"/>
    <xf numFmtId="4" fontId="57" fillId="0" borderId="0" xfId="0" applyNumberFormat="1" applyFont="1"/>
    <xf numFmtId="4" fontId="49" fillId="0" borderId="0" xfId="0" applyNumberFormat="1" applyFont="1"/>
    <xf numFmtId="0" fontId="1" fillId="0" borderId="0" xfId="1" applyFont="1" applyFill="1"/>
    <xf numFmtId="0" fontId="12" fillId="0" borderId="0" xfId="1" applyFont="1" applyFill="1"/>
    <xf numFmtId="0" fontId="19" fillId="0" borderId="0" xfId="0" applyFont="1" applyFill="1"/>
    <xf numFmtId="4" fontId="30" fillId="0" borderId="0" xfId="0" applyNumberFormat="1" applyFont="1" applyFill="1" applyBorder="1"/>
    <xf numFmtId="4" fontId="24" fillId="0" borderId="0" xfId="0" applyNumberFormat="1" applyFont="1" applyBorder="1"/>
    <xf numFmtId="0" fontId="19" fillId="0" borderId="50" xfId="0" applyFont="1" applyBorder="1" applyAlignment="1">
      <alignment horizontal="center" vertical="justify"/>
    </xf>
    <xf numFmtId="4" fontId="15" fillId="0" borderId="33" xfId="0" applyNumberFormat="1" applyFont="1" applyBorder="1"/>
    <xf numFmtId="0" fontId="12" fillId="0" borderId="7" xfId="1" applyFont="1" applyFill="1" applyBorder="1"/>
    <xf numFmtId="0" fontId="12" fillId="0" borderId="9" xfId="1" applyFont="1" applyFill="1" applyBorder="1"/>
    <xf numFmtId="4" fontId="16" fillId="0" borderId="12" xfId="0" applyNumberFormat="1" applyFont="1" applyBorder="1"/>
    <xf numFmtId="4" fontId="29" fillId="0" borderId="45" xfId="0" applyNumberFormat="1" applyFont="1" applyBorder="1"/>
    <xf numFmtId="4" fontId="29" fillId="0" borderId="13" xfId="0" applyNumberFormat="1" applyFont="1" applyBorder="1"/>
    <xf numFmtId="4" fontId="19" fillId="0" borderId="12" xfId="0" applyNumberFormat="1" applyFont="1" applyBorder="1"/>
    <xf numFmtId="4" fontId="12" fillId="0" borderId="27" xfId="0" applyNumberFormat="1" applyFont="1" applyFill="1" applyBorder="1" applyAlignment="1">
      <alignment horizontal="center" vertical="justify"/>
    </xf>
    <xf numFmtId="0" fontId="0" fillId="0" borderId="44" xfId="0" applyBorder="1"/>
    <xf numFmtId="0" fontId="0" fillId="0" borderId="45" xfId="0" applyBorder="1" applyAlignment="1">
      <alignment horizontal="center"/>
    </xf>
    <xf numFmtId="4" fontId="17" fillId="0" borderId="29" xfId="0" applyNumberFormat="1" applyFont="1" applyBorder="1" applyAlignment="1">
      <alignment horizontal="right" vertical="justify"/>
    </xf>
    <xf numFmtId="4" fontId="12" fillId="0" borderId="6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0" fontId="1" fillId="0" borderId="12" xfId="1" applyFont="1" applyFill="1" applyBorder="1"/>
    <xf numFmtId="0" fontId="1" fillId="0" borderId="49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 vertical="justify"/>
    </xf>
    <xf numFmtId="0" fontId="4" fillId="0" borderId="3" xfId="1" applyFont="1" applyFill="1" applyBorder="1" applyAlignment="1">
      <alignment horizontal="center" vertical="justify"/>
    </xf>
    <xf numFmtId="0" fontId="4" fillId="0" borderId="23" xfId="1" applyFont="1" applyFill="1" applyBorder="1" applyAlignment="1">
      <alignment horizontal="center" vertical="justify"/>
    </xf>
    <xf numFmtId="0" fontId="12" fillId="0" borderId="4" xfId="0" applyFont="1" applyFill="1" applyBorder="1" applyAlignment="1">
      <alignment horizontal="right"/>
    </xf>
    <xf numFmtId="0" fontId="12" fillId="0" borderId="42" xfId="0" applyFont="1" applyFill="1" applyBorder="1" applyAlignment="1">
      <alignment horizontal="right"/>
    </xf>
    <xf numFmtId="0" fontId="8" fillId="0" borderId="25" xfId="0" applyFont="1" applyFill="1" applyBorder="1"/>
    <xf numFmtId="0" fontId="8" fillId="0" borderId="21" xfId="0" applyFont="1" applyFill="1" applyBorder="1"/>
    <xf numFmtId="0" fontId="8" fillId="0" borderId="22" xfId="0" applyFont="1" applyFill="1" applyBorder="1"/>
    <xf numFmtId="0" fontId="8" fillId="0" borderId="1" xfId="0" applyFont="1" applyFill="1" applyBorder="1"/>
    <xf numFmtId="4" fontId="3" fillId="0" borderId="0" xfId="0" applyNumberFormat="1" applyFont="1" applyFill="1"/>
    <xf numFmtId="4" fontId="25" fillId="0" borderId="0" xfId="0" applyNumberFormat="1" applyFont="1" applyFill="1"/>
    <xf numFmtId="0" fontId="13" fillId="0" borderId="51" xfId="0" applyFont="1" applyBorder="1"/>
    <xf numFmtId="0" fontId="13" fillId="0" borderId="52" xfId="0" applyFont="1" applyBorder="1"/>
    <xf numFmtId="4" fontId="8" fillId="0" borderId="48" xfId="0" applyNumberFormat="1" applyFont="1" applyFill="1" applyBorder="1" applyAlignment="1">
      <alignment horizontal="right"/>
    </xf>
    <xf numFmtId="4" fontId="3" fillId="0" borderId="13" xfId="0" applyNumberFormat="1" applyFont="1" applyFill="1" applyBorder="1"/>
    <xf numFmtId="4" fontId="8" fillId="0" borderId="13" xfId="0" applyNumberFormat="1" applyFont="1" applyFill="1" applyBorder="1"/>
    <xf numFmtId="4" fontId="3" fillId="0" borderId="14" xfId="0" applyNumberFormat="1" applyFont="1" applyFill="1" applyBorder="1"/>
    <xf numFmtId="4" fontId="3" fillId="0" borderId="6" xfId="0" applyNumberFormat="1" applyFont="1" applyFill="1" applyBorder="1"/>
    <xf numFmtId="0" fontId="12" fillId="0" borderId="14" xfId="0" applyFont="1" applyFill="1" applyBorder="1"/>
    <xf numFmtId="0" fontId="1" fillId="0" borderId="6" xfId="0" applyFont="1" applyFill="1" applyBorder="1"/>
    <xf numFmtId="4" fontId="8" fillId="0" borderId="6" xfId="0" applyNumberFormat="1" applyFont="1" applyFill="1" applyBorder="1"/>
    <xf numFmtId="0" fontId="1" fillId="0" borderId="2" xfId="0" applyFont="1" applyFill="1" applyBorder="1"/>
    <xf numFmtId="4" fontId="8" fillId="0" borderId="23" xfId="0" applyNumberFormat="1" applyFont="1" applyFill="1" applyBorder="1"/>
    <xf numFmtId="0" fontId="1" fillId="0" borderId="12" xfId="0" applyFont="1" applyFill="1" applyBorder="1"/>
    <xf numFmtId="0" fontId="12" fillId="0" borderId="6" xfId="0" applyFont="1" applyFill="1" applyBorder="1"/>
    <xf numFmtId="4" fontId="8" fillId="0" borderId="3" xfId="0" applyNumberFormat="1" applyFont="1" applyFill="1" applyBorder="1"/>
    <xf numFmtId="0" fontId="27" fillId="0" borderId="0" xfId="0" applyFont="1" applyFill="1" applyBorder="1"/>
    <xf numFmtId="0" fontId="8" fillId="0" borderId="1" xfId="0" applyFont="1" applyFill="1" applyBorder="1" applyAlignment="1">
      <alignment horizontal="center"/>
    </xf>
    <xf numFmtId="4" fontId="3" fillId="0" borderId="8" xfId="0" applyNumberFormat="1" applyFont="1" applyFill="1" applyBorder="1"/>
    <xf numFmtId="4" fontId="3" fillId="0" borderId="10" xfId="0" applyNumberFormat="1" applyFont="1" applyFill="1" applyBorder="1"/>
    <xf numFmtId="4" fontId="8" fillId="0" borderId="5" xfId="0" applyNumberFormat="1" applyFont="1" applyFill="1" applyBorder="1"/>
    <xf numFmtId="4" fontId="8" fillId="0" borderId="8" xfId="0" applyNumberFormat="1" applyFont="1" applyFill="1" applyBorder="1"/>
    <xf numFmtId="0" fontId="12" fillId="3" borderId="0" xfId="0" applyFont="1" applyFill="1"/>
    <xf numFmtId="0" fontId="18" fillId="5" borderId="0" xfId="0" applyFont="1" applyFill="1" applyAlignment="1">
      <alignment vertical="center"/>
    </xf>
    <xf numFmtId="0" fontId="2" fillId="5" borderId="0" xfId="0" applyFont="1" applyFill="1"/>
    <xf numFmtId="4" fontId="3" fillId="0" borderId="38" xfId="0" applyNumberFormat="1" applyFont="1" applyFill="1" applyBorder="1"/>
    <xf numFmtId="4" fontId="8" fillId="0" borderId="2" xfId="0" applyNumberFormat="1" applyFont="1" applyFill="1" applyBorder="1"/>
    <xf numFmtId="4" fontId="3" fillId="0" borderId="3" xfId="0" applyNumberFormat="1" applyFont="1" applyFill="1" applyBorder="1"/>
    <xf numFmtId="4" fontId="3" fillId="0" borderId="23" xfId="0" applyNumberFormat="1" applyFont="1" applyFill="1" applyBorder="1"/>
    <xf numFmtId="4" fontId="21" fillId="0" borderId="6" xfId="0" applyNumberFormat="1" applyFont="1" applyBorder="1"/>
    <xf numFmtId="4" fontId="21" fillId="0" borderId="14" xfId="0" applyNumberFormat="1" applyFont="1" applyBorder="1"/>
    <xf numFmtId="4" fontId="13" fillId="0" borderId="2" xfId="0" applyNumberFormat="1" applyFont="1" applyBorder="1"/>
    <xf numFmtId="4" fontId="13" fillId="0" borderId="3" xfId="0" applyNumberFormat="1" applyFont="1" applyBorder="1"/>
    <xf numFmtId="4" fontId="3" fillId="0" borderId="6" xfId="1" applyNumberFormat="1" applyFont="1" applyBorder="1"/>
    <xf numFmtId="0" fontId="8" fillId="0" borderId="0" xfId="0" applyFont="1"/>
    <xf numFmtId="4" fontId="8" fillId="0" borderId="0" xfId="0" applyNumberFormat="1" applyFont="1"/>
    <xf numFmtId="0" fontId="58" fillId="0" borderId="0" xfId="0" applyFont="1" applyBorder="1"/>
    <xf numFmtId="4" fontId="3" fillId="0" borderId="25" xfId="0" applyNumberFormat="1" applyFont="1" applyFill="1" applyBorder="1"/>
    <xf numFmtId="4" fontId="3" fillId="0" borderId="21" xfId="0" applyNumberFormat="1" applyFont="1" applyFill="1" applyBorder="1"/>
    <xf numFmtId="4" fontId="3" fillId="0" borderId="22" xfId="0" applyNumberFormat="1" applyFont="1" applyFill="1" applyBorder="1"/>
    <xf numFmtId="0" fontId="1" fillId="0" borderId="1" xfId="0" applyFont="1" applyFill="1" applyBorder="1"/>
    <xf numFmtId="4" fontId="3" fillId="0" borderId="53" xfId="0" applyNumberFormat="1" applyFont="1" applyFill="1" applyBorder="1"/>
    <xf numFmtId="0" fontId="19" fillId="0" borderId="44" xfId="0" applyFont="1" applyBorder="1" applyAlignment="1">
      <alignment horizontal="center"/>
    </xf>
    <xf numFmtId="0" fontId="8" fillId="0" borderId="1" xfId="0" applyFont="1" applyBorder="1"/>
    <xf numFmtId="0" fontId="19" fillId="0" borderId="13" xfId="0" applyFont="1" applyBorder="1" applyAlignment="1">
      <alignment horizontal="center" vertical="justify"/>
    </xf>
    <xf numFmtId="0" fontId="16" fillId="0" borderId="13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4" fontId="17" fillId="0" borderId="13" xfId="0" applyNumberFormat="1" applyFont="1" applyBorder="1" applyAlignment="1">
      <alignment horizontal="right" vertical="justify"/>
    </xf>
    <xf numFmtId="4" fontId="17" fillId="0" borderId="6" xfId="0" applyNumberFormat="1" applyFont="1" applyBorder="1" applyAlignment="1">
      <alignment horizontal="right" vertical="justify"/>
    </xf>
    <xf numFmtId="0" fontId="12" fillId="0" borderId="2" xfId="1" applyFont="1" applyFill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4" fontId="17" fillId="0" borderId="14" xfId="0" applyNumberFormat="1" applyFont="1" applyBorder="1" applyAlignment="1">
      <alignment horizontal="right" vertical="justify"/>
    </xf>
    <xf numFmtId="4" fontId="17" fillId="0" borderId="6" xfId="1" applyNumberFormat="1" applyFont="1" applyBorder="1"/>
    <xf numFmtId="4" fontId="17" fillId="0" borderId="13" xfId="1" applyNumberFormat="1" applyFont="1" applyBorder="1"/>
    <xf numFmtId="4" fontId="17" fillId="0" borderId="14" xfId="1" applyNumberFormat="1" applyFont="1" applyBorder="1"/>
    <xf numFmtId="0" fontId="15" fillId="0" borderId="0" xfId="0" applyFont="1" applyFill="1" applyBorder="1"/>
    <xf numFmtId="4" fontId="0" fillId="0" borderId="0" xfId="0" applyNumberFormat="1" applyFill="1" applyBorder="1"/>
    <xf numFmtId="4" fontId="15" fillId="0" borderId="45" xfId="0" applyNumberFormat="1" applyFont="1" applyBorder="1"/>
    <xf numFmtId="0" fontId="19" fillId="0" borderId="24" xfId="0" applyFont="1" applyBorder="1" applyAlignment="1">
      <alignment horizontal="center" vertical="justify"/>
    </xf>
    <xf numFmtId="0" fontId="16" fillId="0" borderId="50" xfId="0" applyFont="1" applyBorder="1" applyAlignment="1">
      <alignment horizontal="center"/>
    </xf>
    <xf numFmtId="4" fontId="1" fillId="0" borderId="40" xfId="1" applyNumberFormat="1" applyFont="1" applyBorder="1"/>
    <xf numFmtId="0" fontId="1" fillId="0" borderId="5" xfId="1" applyFont="1" applyBorder="1"/>
    <xf numFmtId="0" fontId="1" fillId="0" borderId="31" xfId="1" applyFont="1" applyBorder="1"/>
    <xf numFmtId="0" fontId="12" fillId="0" borderId="27" xfId="1" applyFont="1" applyFill="1" applyBorder="1"/>
    <xf numFmtId="0" fontId="12" fillId="0" borderId="37" xfId="1" applyFont="1" applyFill="1" applyBorder="1"/>
    <xf numFmtId="4" fontId="12" fillId="0" borderId="28" xfId="0" applyNumberFormat="1" applyFont="1" applyFill="1" applyBorder="1" applyAlignment="1">
      <alignment horizontal="right" vertical="justify"/>
    </xf>
    <xf numFmtId="4" fontId="1" fillId="0" borderId="28" xfId="0" applyNumberFormat="1" applyFont="1" applyFill="1" applyBorder="1" applyAlignment="1">
      <alignment horizontal="right" vertical="justify"/>
    </xf>
    <xf numFmtId="4" fontId="1" fillId="0" borderId="44" xfId="0" applyNumberFormat="1" applyFont="1" applyFill="1" applyBorder="1" applyAlignment="1">
      <alignment horizontal="right" vertical="justify"/>
    </xf>
    <xf numFmtId="0" fontId="12" fillId="0" borderId="29" xfId="1" applyFont="1" applyFill="1" applyBorder="1"/>
    <xf numFmtId="0" fontId="12" fillId="0" borderId="59" xfId="1" applyFont="1" applyFill="1" applyBorder="1"/>
    <xf numFmtId="4" fontId="12" fillId="0" borderId="30" xfId="0" applyNumberFormat="1" applyFont="1" applyFill="1" applyBorder="1" applyAlignment="1">
      <alignment horizontal="right" vertical="justify"/>
    </xf>
    <xf numFmtId="4" fontId="1" fillId="0" borderId="30" xfId="0" applyNumberFormat="1" applyFont="1" applyFill="1" applyBorder="1" applyAlignment="1">
      <alignment horizontal="right" vertical="justify"/>
    </xf>
    <xf numFmtId="4" fontId="1" fillId="0" borderId="46" xfId="0" applyNumberFormat="1" applyFont="1" applyFill="1" applyBorder="1" applyAlignment="1">
      <alignment horizontal="right" vertical="justify"/>
    </xf>
    <xf numFmtId="4" fontId="16" fillId="0" borderId="0" xfId="0" applyNumberFormat="1" applyFont="1" applyBorder="1" applyAlignment="1">
      <alignment horizontal="center"/>
    </xf>
    <xf numFmtId="0" fontId="19" fillId="0" borderId="34" xfId="0" applyFont="1" applyBorder="1" applyAlignment="1">
      <alignment horizontal="center" vertical="justify"/>
    </xf>
    <xf numFmtId="0" fontId="15" fillId="0" borderId="50" xfId="0" applyFont="1" applyBorder="1" applyAlignment="1">
      <alignment horizontal="center"/>
    </xf>
    <xf numFmtId="4" fontId="1" fillId="0" borderId="13" xfId="0" applyNumberFormat="1" applyFont="1" applyBorder="1" applyAlignment="1">
      <alignment horizontal="right" vertical="justify"/>
    </xf>
    <xf numFmtId="4" fontId="12" fillId="0" borderId="13" xfId="0" applyNumberFormat="1" applyFont="1" applyBorder="1" applyAlignment="1">
      <alignment horizontal="right" vertical="justify"/>
    </xf>
    <xf numFmtId="4" fontId="1" fillId="0" borderId="13" xfId="1" applyNumberFormat="1" applyFont="1" applyBorder="1"/>
    <xf numFmtId="4" fontId="16" fillId="0" borderId="13" xfId="0" applyNumberFormat="1" applyFont="1" applyBorder="1"/>
    <xf numFmtId="0" fontId="59" fillId="0" borderId="0" xfId="0" applyFont="1"/>
    <xf numFmtId="4" fontId="23" fillId="0" borderId="0" xfId="0" applyNumberFormat="1" applyFont="1" applyFill="1"/>
    <xf numFmtId="4" fontId="19" fillId="0" borderId="0" xfId="0" applyNumberFormat="1" applyFont="1" applyBorder="1" applyAlignment="1">
      <alignment horizontal="center"/>
    </xf>
    <xf numFmtId="4" fontId="12" fillId="2" borderId="13" xfId="1" applyNumberFormat="1" applyFont="1" applyFill="1" applyBorder="1"/>
    <xf numFmtId="0" fontId="18" fillId="0" borderId="0" xfId="0" applyFont="1" applyFill="1" applyAlignment="1">
      <alignment vertical="center"/>
    </xf>
    <xf numFmtId="0" fontId="5" fillId="0" borderId="0" xfId="0" applyFont="1" applyFill="1"/>
    <xf numFmtId="0" fontId="54" fillId="0" borderId="0" xfId="0" applyFont="1" applyFill="1"/>
    <xf numFmtId="0" fontId="6" fillId="0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tabSelected="1" workbookViewId="0">
      <selection activeCell="A3" sqref="A3"/>
    </sheetView>
  </sheetViews>
  <sheetFormatPr defaultRowHeight="16.5"/>
  <cols>
    <col min="1" max="1" width="7" style="3" customWidth="1"/>
    <col min="2" max="2" width="23.140625" style="3" customWidth="1"/>
    <col min="3" max="3" width="12.7109375" style="3" customWidth="1"/>
    <col min="4" max="4" width="11.5703125" style="3" customWidth="1"/>
    <col min="5" max="5" width="9.85546875" style="3" bestFit="1" customWidth="1"/>
    <col min="6" max="6" width="11.28515625" style="3" bestFit="1" customWidth="1"/>
    <col min="7" max="7" width="9.85546875" style="3" bestFit="1" customWidth="1"/>
    <col min="8" max="8" width="12.28515625" style="3" customWidth="1"/>
    <col min="9" max="9" width="20.85546875" style="3" bestFit="1" customWidth="1"/>
    <col min="10" max="10" width="11.5703125" style="3" customWidth="1"/>
    <col min="11" max="11" width="10.140625" style="3" bestFit="1" customWidth="1"/>
    <col min="12" max="12" width="11.7109375" style="3" customWidth="1"/>
    <col min="13" max="13" width="10.140625" style="3" bestFit="1" customWidth="1"/>
    <col min="14" max="14" width="13.140625" style="3" bestFit="1" customWidth="1"/>
    <col min="15" max="16384" width="9.140625" style="3"/>
  </cols>
  <sheetData>
    <row r="1" spans="1:14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4" s="9" customFormat="1">
      <c r="A2" s="455" t="s">
        <v>213</v>
      </c>
      <c r="B2" s="456"/>
      <c r="C2" s="57"/>
      <c r="D2" s="57"/>
      <c r="E2" s="57"/>
      <c r="F2" s="57"/>
      <c r="G2" s="57"/>
      <c r="H2" s="57"/>
      <c r="I2" s="57"/>
    </row>
    <row r="3" spans="1:14">
      <c r="A3" s="4" t="s">
        <v>50</v>
      </c>
      <c r="B3" s="4"/>
      <c r="C3" s="4" t="s">
        <v>168</v>
      </c>
      <c r="G3" s="4" t="s">
        <v>51</v>
      </c>
    </row>
    <row r="4" spans="1:14">
      <c r="A4" s="4" t="s">
        <v>2</v>
      </c>
      <c r="B4" s="4"/>
      <c r="C4" s="4" t="s">
        <v>169</v>
      </c>
      <c r="G4" s="4" t="s">
        <v>4</v>
      </c>
    </row>
    <row r="5" spans="1:14">
      <c r="A5" s="6"/>
      <c r="B5" s="6"/>
      <c r="C5" s="6"/>
      <c r="D5" s="7"/>
      <c r="E5" s="7"/>
      <c r="F5" s="7"/>
      <c r="G5" s="7"/>
      <c r="H5" s="7"/>
      <c r="I5" s="7"/>
    </row>
    <row r="6" spans="1:14">
      <c r="A6" s="6"/>
      <c r="B6" s="6"/>
      <c r="C6" s="6"/>
      <c r="D6" s="7"/>
      <c r="E6" s="7"/>
      <c r="F6" s="7"/>
      <c r="G6" s="7"/>
      <c r="H6" s="7"/>
      <c r="I6" s="7"/>
    </row>
    <row r="7" spans="1:14">
      <c r="A7" s="6"/>
      <c r="B7" s="8" t="s">
        <v>174</v>
      </c>
      <c r="C7" s="8"/>
      <c r="H7" s="8"/>
      <c r="I7" s="8"/>
    </row>
    <row r="8" spans="1:14" ht="18.75">
      <c r="A8" s="10"/>
      <c r="B8" s="10" t="s">
        <v>198</v>
      </c>
      <c r="C8" s="10"/>
      <c r="D8" s="8"/>
      <c r="E8" s="8"/>
      <c r="F8" s="8"/>
      <c r="G8" s="8"/>
      <c r="H8"/>
      <c r="I8"/>
      <c r="J8" s="11"/>
      <c r="K8" s="11"/>
      <c r="L8" s="126"/>
      <c r="M8" s="11"/>
      <c r="N8" s="11"/>
    </row>
    <row r="9" spans="1:14" ht="17.25" thickBot="1">
      <c r="A9" s="12" t="s">
        <v>5</v>
      </c>
      <c r="B9" s="13"/>
      <c r="C9" s="13"/>
      <c r="D9" s="14"/>
      <c r="E9" s="14"/>
      <c r="F9" s="14"/>
      <c r="G9" s="14"/>
      <c r="H9" s="9"/>
      <c r="I9" s="9"/>
      <c r="J9" s="9"/>
      <c r="K9" s="9"/>
      <c r="L9" s="9"/>
      <c r="M9" s="9"/>
      <c r="N9" s="9"/>
    </row>
    <row r="10" spans="1:14" ht="17.25" thickBot="1">
      <c r="A10" s="15" t="s">
        <v>6</v>
      </c>
      <c r="B10" s="15" t="s">
        <v>7</v>
      </c>
      <c r="C10" s="15" t="s">
        <v>181</v>
      </c>
      <c r="D10" s="449" t="s">
        <v>182</v>
      </c>
      <c r="E10" s="449" t="s">
        <v>183</v>
      </c>
      <c r="F10" s="449" t="s">
        <v>172</v>
      </c>
      <c r="G10" s="449" t="s">
        <v>173</v>
      </c>
      <c r="H10" s="61" t="s">
        <v>167</v>
      </c>
      <c r="I10" s="131"/>
      <c r="J10" s="131"/>
      <c r="K10" s="131"/>
      <c r="L10" s="131"/>
      <c r="M10" s="132"/>
      <c r="N10" s="131"/>
    </row>
    <row r="11" spans="1:14">
      <c r="A11" s="16">
        <v>1</v>
      </c>
      <c r="B11" s="17" t="s">
        <v>8</v>
      </c>
      <c r="C11" s="439">
        <v>62303.97</v>
      </c>
      <c r="D11" s="439">
        <v>70974.52</v>
      </c>
      <c r="E11" s="439">
        <v>65926.89</v>
      </c>
      <c r="F11" s="439">
        <v>61684</v>
      </c>
      <c r="G11" s="439">
        <v>61684</v>
      </c>
      <c r="H11" s="439">
        <f>SUM(C11:G11)</f>
        <v>322573.38</v>
      </c>
      <c r="I11" s="35"/>
      <c r="J11" s="35"/>
      <c r="K11" s="35"/>
      <c r="L11" s="35"/>
      <c r="M11" s="35"/>
      <c r="N11" s="35"/>
    </row>
    <row r="12" spans="1:14">
      <c r="A12" s="18">
        <v>2</v>
      </c>
      <c r="B12" s="19" t="s">
        <v>9</v>
      </c>
      <c r="C12" s="436">
        <v>38769.25</v>
      </c>
      <c r="D12" s="436">
        <v>40941.339999999997</v>
      </c>
      <c r="E12" s="436">
        <v>33794.29</v>
      </c>
      <c r="F12" s="436">
        <v>34853</v>
      </c>
      <c r="G12" s="436">
        <v>34852</v>
      </c>
      <c r="H12" s="436">
        <f t="shared" ref="H12:H20" si="0">SUM(C12:G12)</f>
        <v>183209.88</v>
      </c>
      <c r="I12" s="35"/>
      <c r="J12" s="35"/>
      <c r="K12" s="35"/>
      <c r="L12" s="35"/>
      <c r="M12" s="35"/>
      <c r="N12" s="35"/>
    </row>
    <row r="13" spans="1:14">
      <c r="A13" s="18">
        <v>3</v>
      </c>
      <c r="B13" s="19" t="s">
        <v>10</v>
      </c>
      <c r="C13" s="436">
        <v>43184.54</v>
      </c>
      <c r="D13" s="436">
        <v>49134.96</v>
      </c>
      <c r="E13" s="436">
        <v>45834.5</v>
      </c>
      <c r="F13" s="436">
        <v>43354</v>
      </c>
      <c r="G13" s="436">
        <v>43353</v>
      </c>
      <c r="H13" s="436">
        <f t="shared" si="0"/>
        <v>224861</v>
      </c>
      <c r="I13" s="35"/>
      <c r="J13" s="35"/>
      <c r="K13" s="35"/>
      <c r="L13" s="35"/>
      <c r="M13" s="35"/>
      <c r="N13" s="35"/>
    </row>
    <row r="14" spans="1:14">
      <c r="A14" s="18">
        <v>4</v>
      </c>
      <c r="B14" s="19" t="s">
        <v>11</v>
      </c>
      <c r="C14" s="436">
        <v>59036.42</v>
      </c>
      <c r="D14" s="436">
        <v>67289.509999999995</v>
      </c>
      <c r="E14" s="436">
        <v>62442</v>
      </c>
      <c r="F14" s="436">
        <v>62233</v>
      </c>
      <c r="G14" s="436">
        <v>62233</v>
      </c>
      <c r="H14" s="436">
        <f t="shared" si="0"/>
        <v>313233.93</v>
      </c>
      <c r="I14" s="35"/>
      <c r="J14" s="35"/>
      <c r="K14" s="35"/>
      <c r="L14" s="35"/>
      <c r="M14" s="35"/>
      <c r="N14" s="35"/>
    </row>
    <row r="15" spans="1:14">
      <c r="A15" s="18">
        <v>5</v>
      </c>
      <c r="B15" s="19" t="s">
        <v>12</v>
      </c>
      <c r="C15" s="436">
        <v>68052.679999999993</v>
      </c>
      <c r="D15" s="436">
        <v>67209.600000000006</v>
      </c>
      <c r="E15" s="436">
        <v>66645.72</v>
      </c>
      <c r="F15" s="436">
        <v>62254</v>
      </c>
      <c r="G15" s="436">
        <v>62255</v>
      </c>
      <c r="H15" s="436">
        <f t="shared" si="0"/>
        <v>326417</v>
      </c>
      <c r="I15" s="35"/>
      <c r="J15" s="35"/>
      <c r="K15" s="35"/>
      <c r="L15" s="35"/>
      <c r="M15" s="35"/>
      <c r="N15" s="35"/>
    </row>
    <row r="16" spans="1:14" s="9" customFormat="1">
      <c r="A16" s="18">
        <v>6</v>
      </c>
      <c r="B16" s="19" t="s">
        <v>13</v>
      </c>
      <c r="C16" s="436">
        <v>59889.71</v>
      </c>
      <c r="D16" s="436">
        <v>69726.14</v>
      </c>
      <c r="E16" s="436">
        <v>63299.83</v>
      </c>
      <c r="F16" s="436">
        <v>59480</v>
      </c>
      <c r="G16" s="436">
        <v>59480</v>
      </c>
      <c r="H16" s="436">
        <f t="shared" si="0"/>
        <v>311875.68</v>
      </c>
      <c r="I16" s="35"/>
      <c r="J16" s="35"/>
      <c r="K16" s="35"/>
      <c r="L16" s="35"/>
      <c r="M16" s="35"/>
      <c r="N16" s="35"/>
    </row>
    <row r="17" spans="1:15">
      <c r="A17" s="18">
        <v>7</v>
      </c>
      <c r="B17" s="19" t="s">
        <v>175</v>
      </c>
      <c r="C17" s="436">
        <v>47824.43</v>
      </c>
      <c r="D17" s="436">
        <v>40363.5</v>
      </c>
      <c r="E17" s="436">
        <v>44948</v>
      </c>
      <c r="F17" s="436">
        <v>44584</v>
      </c>
      <c r="G17" s="436">
        <v>44585</v>
      </c>
      <c r="H17" s="436">
        <f t="shared" si="0"/>
        <v>222304.93</v>
      </c>
      <c r="I17" s="35"/>
      <c r="J17" s="35"/>
      <c r="K17" s="35"/>
      <c r="L17" s="35"/>
      <c r="M17" s="35"/>
      <c r="N17" s="35"/>
    </row>
    <row r="18" spans="1:15">
      <c r="A18" s="18">
        <v>8</v>
      </c>
      <c r="B18" s="19" t="s">
        <v>15</v>
      </c>
      <c r="C18" s="436">
        <v>43150.05</v>
      </c>
      <c r="D18" s="436">
        <v>51036.82</v>
      </c>
      <c r="E18" s="436">
        <v>51329</v>
      </c>
      <c r="F18" s="436">
        <v>50751</v>
      </c>
      <c r="G18" s="436">
        <v>50751</v>
      </c>
      <c r="H18" s="436">
        <f t="shared" si="0"/>
        <v>247017.87</v>
      </c>
      <c r="I18" s="35"/>
      <c r="J18" s="35"/>
      <c r="K18" s="35"/>
      <c r="L18" s="35"/>
      <c r="M18" s="35"/>
      <c r="N18" s="35"/>
    </row>
    <row r="19" spans="1:15">
      <c r="A19" s="18">
        <v>9</v>
      </c>
      <c r="B19" s="19" t="s">
        <v>16</v>
      </c>
      <c r="C19" s="436">
        <v>9427.15</v>
      </c>
      <c r="D19" s="436">
        <v>19045.36</v>
      </c>
      <c r="E19" s="436">
        <v>28889</v>
      </c>
      <c r="F19" s="436">
        <v>28647</v>
      </c>
      <c r="G19" s="436">
        <v>28647</v>
      </c>
      <c r="H19" s="436">
        <f t="shared" si="0"/>
        <v>114655.51000000001</v>
      </c>
      <c r="I19" s="35"/>
      <c r="J19" s="35"/>
      <c r="K19" s="35"/>
      <c r="L19" s="35"/>
      <c r="M19" s="35"/>
      <c r="N19" s="35"/>
    </row>
    <row r="20" spans="1:15" ht="17.25" thickBot="1">
      <c r="A20" s="20">
        <v>10</v>
      </c>
      <c r="B20" s="21" t="s">
        <v>17</v>
      </c>
      <c r="C20" s="438">
        <v>9758.49</v>
      </c>
      <c r="D20" s="438">
        <v>17597.009999999998</v>
      </c>
      <c r="E20" s="438">
        <v>26284</v>
      </c>
      <c r="F20" s="438">
        <v>26043.32</v>
      </c>
      <c r="G20" s="438">
        <v>26043</v>
      </c>
      <c r="H20" s="438">
        <f t="shared" si="0"/>
        <v>105725.82</v>
      </c>
      <c r="I20" s="35"/>
      <c r="J20" s="35"/>
      <c r="K20" s="35"/>
      <c r="L20" s="35"/>
      <c r="M20" s="35"/>
      <c r="N20" s="35"/>
    </row>
    <row r="21" spans="1:15" ht="17.25" thickBot="1">
      <c r="A21" s="475"/>
      <c r="B21" s="430" t="s">
        <v>18</v>
      </c>
      <c r="C21" s="56">
        <f>SUM(C11:C20)</f>
        <v>441396.69</v>
      </c>
      <c r="D21" s="56">
        <f t="shared" ref="D21:H21" si="1">SUM(D11:D20)</f>
        <v>493318.76000000007</v>
      </c>
      <c r="E21" s="56">
        <f t="shared" si="1"/>
        <v>489393.23000000004</v>
      </c>
      <c r="F21" s="56">
        <f t="shared" si="1"/>
        <v>473883.32</v>
      </c>
      <c r="G21" s="56">
        <f t="shared" si="1"/>
        <v>473883</v>
      </c>
      <c r="H21" s="56">
        <f t="shared" si="1"/>
        <v>2371874.9999999995</v>
      </c>
      <c r="I21" s="29"/>
      <c r="J21" s="29"/>
      <c r="K21" s="29"/>
      <c r="L21" s="29"/>
      <c r="M21" s="29"/>
      <c r="N21" s="29"/>
    </row>
    <row r="22" spans="1:15">
      <c r="A22" s="24"/>
      <c r="B22" s="25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</row>
    <row r="23" spans="1:15" ht="17.25" thickBot="1">
      <c r="A23" s="12" t="s">
        <v>208</v>
      </c>
      <c r="B23" s="13"/>
      <c r="C23" s="13"/>
      <c r="D23" s="14"/>
      <c r="E23" s="14"/>
      <c r="F23" s="14"/>
      <c r="G23" s="14"/>
      <c r="H23" s="9"/>
      <c r="I23" s="26"/>
      <c r="J23" s="26"/>
      <c r="K23" s="26"/>
      <c r="L23" s="26"/>
      <c r="M23" s="26"/>
      <c r="N23" s="26"/>
    </row>
    <row r="24" spans="1:15" ht="17.25" thickBot="1">
      <c r="A24" s="15" t="s">
        <v>6</v>
      </c>
      <c r="B24" s="15" t="s">
        <v>7</v>
      </c>
      <c r="C24" s="15" t="s">
        <v>181</v>
      </c>
      <c r="D24" s="449" t="s">
        <v>182</v>
      </c>
      <c r="E24" s="449" t="s">
        <v>183</v>
      </c>
      <c r="F24" s="449" t="s">
        <v>172</v>
      </c>
      <c r="G24" s="449" t="s">
        <v>173</v>
      </c>
      <c r="H24" s="61" t="s">
        <v>167</v>
      </c>
      <c r="I24" s="26"/>
      <c r="J24" s="26"/>
      <c r="K24" s="26"/>
      <c r="L24" s="26"/>
      <c r="M24" s="26"/>
      <c r="N24" s="26"/>
    </row>
    <row r="25" spans="1:15" ht="17.25" thickBot="1">
      <c r="A25" s="18">
        <v>6</v>
      </c>
      <c r="B25" s="19" t="s">
        <v>13</v>
      </c>
      <c r="C25" s="436"/>
      <c r="D25" s="436">
        <v>1583.68</v>
      </c>
      <c r="E25" s="436"/>
      <c r="F25" s="436"/>
      <c r="G25" s="436"/>
      <c r="H25" s="436">
        <f t="shared" ref="H25" si="2">SUM(C25:G25)</f>
        <v>1583.68</v>
      </c>
      <c r="I25" s="26"/>
      <c r="J25" s="26"/>
      <c r="K25" s="26"/>
      <c r="L25" s="26"/>
      <c r="M25" s="26"/>
      <c r="N25" s="26"/>
    </row>
    <row r="26" spans="1:15" ht="17.25" thickBot="1">
      <c r="A26" s="475"/>
      <c r="B26" s="430" t="s">
        <v>18</v>
      </c>
      <c r="C26" s="56">
        <f t="shared" ref="C26:H26" si="3">SUM(C25:C25)</f>
        <v>0</v>
      </c>
      <c r="D26" s="56">
        <f t="shared" si="3"/>
        <v>1583.68</v>
      </c>
      <c r="E26" s="56">
        <f t="shared" si="3"/>
        <v>0</v>
      </c>
      <c r="F26" s="56">
        <f t="shared" si="3"/>
        <v>0</v>
      </c>
      <c r="G26" s="56">
        <f t="shared" si="3"/>
        <v>0</v>
      </c>
      <c r="H26" s="56">
        <f t="shared" si="3"/>
        <v>1583.68</v>
      </c>
      <c r="I26" s="26"/>
      <c r="J26" s="26"/>
      <c r="K26" s="26"/>
      <c r="L26" s="26"/>
      <c r="M26" s="26"/>
      <c r="N26" s="26"/>
    </row>
    <row r="27" spans="1:15">
      <c r="A27" s="24"/>
      <c r="B27" s="25"/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spans="1:15" ht="17.25" thickBot="1">
      <c r="A28" s="27" t="s">
        <v>19</v>
      </c>
      <c r="B28" s="27"/>
      <c r="C28" s="27"/>
      <c r="D28" s="28"/>
      <c r="E28" s="28"/>
      <c r="F28" s="28"/>
      <c r="G28" s="28"/>
      <c r="H28" s="29"/>
      <c r="I28" s="29"/>
      <c r="J28" s="36"/>
      <c r="K28" s="37"/>
      <c r="L28" s="37"/>
      <c r="M28" s="37"/>
      <c r="N28" s="37"/>
    </row>
    <row r="29" spans="1:15" ht="17.25" thickBot="1">
      <c r="A29" s="30" t="s">
        <v>6</v>
      </c>
      <c r="B29" s="31" t="s">
        <v>7</v>
      </c>
      <c r="C29" s="15" t="s">
        <v>181</v>
      </c>
      <c r="D29" s="449" t="s">
        <v>182</v>
      </c>
      <c r="E29" s="449" t="s">
        <v>183</v>
      </c>
      <c r="F29" s="449" t="s">
        <v>172</v>
      </c>
      <c r="G29" s="449" t="s">
        <v>173</v>
      </c>
      <c r="H29" s="61" t="s">
        <v>167</v>
      </c>
      <c r="I29" s="131"/>
      <c r="J29" s="131"/>
      <c r="K29" s="132"/>
      <c r="L29" s="132"/>
      <c r="M29" s="132"/>
      <c r="N29" s="131"/>
    </row>
    <row r="30" spans="1:15">
      <c r="A30" s="32">
        <v>1</v>
      </c>
      <c r="B30" s="19" t="s">
        <v>20</v>
      </c>
      <c r="C30" s="439">
        <v>600</v>
      </c>
      <c r="D30" s="439">
        <v>1000</v>
      </c>
      <c r="E30" s="137">
        <v>3008</v>
      </c>
      <c r="F30" s="137">
        <v>1537</v>
      </c>
      <c r="G30" s="137">
        <v>1536</v>
      </c>
      <c r="H30" s="137">
        <f>SUM(C30:G30)</f>
        <v>7681</v>
      </c>
      <c r="I30" s="35"/>
      <c r="J30" s="35"/>
      <c r="K30" s="35"/>
      <c r="L30" s="35"/>
      <c r="M30" s="35"/>
      <c r="N30" s="35"/>
    </row>
    <row r="31" spans="1:15" ht="17.25" thickBot="1">
      <c r="A31" s="34">
        <v>2</v>
      </c>
      <c r="B31" s="19" t="s">
        <v>21</v>
      </c>
      <c r="C31" s="438">
        <v>0</v>
      </c>
      <c r="D31" s="438">
        <v>800</v>
      </c>
      <c r="E31" s="457">
        <v>592</v>
      </c>
      <c r="F31" s="457">
        <v>463</v>
      </c>
      <c r="G31" s="457">
        <v>464</v>
      </c>
      <c r="H31" s="137">
        <f>SUM(C31:G31)</f>
        <v>2319</v>
      </c>
      <c r="I31" s="35"/>
      <c r="J31" s="35"/>
      <c r="K31" s="35"/>
      <c r="L31" s="35"/>
      <c r="M31" s="35"/>
      <c r="N31" s="35"/>
    </row>
    <row r="32" spans="1:15" ht="17.25" thickBot="1">
      <c r="A32" s="22"/>
      <c r="B32" s="23" t="s">
        <v>22</v>
      </c>
      <c r="C32" s="458">
        <f>SUM(C30:C31)</f>
        <v>600</v>
      </c>
      <c r="D32" s="447">
        <f t="shared" ref="D32:H32" si="4">SUM(D30:D31)</f>
        <v>1800</v>
      </c>
      <c r="E32" s="447">
        <f t="shared" si="4"/>
        <v>3600</v>
      </c>
      <c r="F32" s="447">
        <f t="shared" si="4"/>
        <v>2000</v>
      </c>
      <c r="G32" s="447">
        <f t="shared" si="4"/>
        <v>2000</v>
      </c>
      <c r="H32" s="447">
        <f t="shared" si="4"/>
        <v>10000</v>
      </c>
      <c r="I32" s="29"/>
      <c r="J32" s="29"/>
      <c r="K32" s="29"/>
      <c r="L32" s="29"/>
      <c r="M32" s="29"/>
      <c r="N32" s="29"/>
      <c r="O32" s="33"/>
    </row>
    <row r="33" spans="1:14">
      <c r="A33" s="24"/>
      <c r="B33" s="25"/>
      <c r="C33" s="25"/>
      <c r="D33" s="29"/>
      <c r="E33" s="29"/>
      <c r="F33" s="29"/>
      <c r="G33" s="29"/>
      <c r="H33" s="26"/>
      <c r="I33" s="26"/>
      <c r="J33" s="26"/>
      <c r="K33" s="26"/>
      <c r="L33" s="26"/>
      <c r="M33" s="26"/>
      <c r="N33" s="26"/>
    </row>
    <row r="34" spans="1:14" ht="17.25" thickBot="1">
      <c r="A34" s="27" t="s">
        <v>23</v>
      </c>
      <c r="B34" s="27"/>
      <c r="C34" s="27"/>
      <c r="D34" s="29"/>
      <c r="E34" s="29"/>
      <c r="F34" s="29"/>
      <c r="G34" s="29"/>
      <c r="H34" s="29"/>
      <c r="I34" s="29"/>
      <c r="J34" s="40"/>
      <c r="K34" s="40"/>
      <c r="L34" s="40"/>
      <c r="M34" s="40"/>
      <c r="N34" s="40"/>
    </row>
    <row r="35" spans="1:14" ht="17.25" thickBot="1">
      <c r="A35" s="30" t="s">
        <v>6</v>
      </c>
      <c r="B35" s="31" t="s">
        <v>24</v>
      </c>
      <c r="C35" s="15" t="s">
        <v>181</v>
      </c>
      <c r="D35" s="449" t="s">
        <v>182</v>
      </c>
      <c r="E35" s="449" t="s">
        <v>183</v>
      </c>
      <c r="F35" s="449" t="s">
        <v>172</v>
      </c>
      <c r="G35" s="449" t="s">
        <v>173</v>
      </c>
      <c r="H35" s="61" t="s">
        <v>167</v>
      </c>
      <c r="I35" s="131"/>
      <c r="J35" s="131"/>
      <c r="K35" s="132"/>
      <c r="L35" s="132"/>
      <c r="M35" s="132"/>
      <c r="N35" s="131"/>
    </row>
    <row r="36" spans="1:14">
      <c r="A36" s="16">
        <v>1</v>
      </c>
      <c r="B36" s="19" t="s">
        <v>25</v>
      </c>
      <c r="C36" s="439">
        <v>6960</v>
      </c>
      <c r="D36" s="439">
        <v>7800</v>
      </c>
      <c r="E36" s="137">
        <v>7877</v>
      </c>
      <c r="F36" s="137">
        <v>7877</v>
      </c>
      <c r="G36" s="137">
        <v>7876</v>
      </c>
      <c r="H36" s="137">
        <f>SUM(C36:G36)</f>
        <v>38390</v>
      </c>
      <c r="I36" s="35"/>
      <c r="J36" s="35"/>
      <c r="K36" s="35"/>
      <c r="L36" s="35"/>
      <c r="M36" s="35"/>
      <c r="N36" s="35"/>
    </row>
    <row r="37" spans="1:14">
      <c r="A37" s="18">
        <v>2</v>
      </c>
      <c r="B37" s="19" t="s">
        <v>9</v>
      </c>
      <c r="C37" s="436">
        <v>7380</v>
      </c>
      <c r="D37" s="436">
        <v>7200</v>
      </c>
      <c r="E37" s="137">
        <v>6137</v>
      </c>
      <c r="F37" s="137">
        <v>6713</v>
      </c>
      <c r="G37" s="137">
        <v>6713</v>
      </c>
      <c r="H37" s="137">
        <f t="shared" ref="H37:H40" si="5">SUM(C37:G37)</f>
        <v>34143</v>
      </c>
      <c r="I37" s="35"/>
      <c r="J37" s="35"/>
      <c r="K37" s="35"/>
      <c r="L37" s="35"/>
      <c r="M37" s="35"/>
      <c r="N37" s="35"/>
    </row>
    <row r="38" spans="1:14">
      <c r="A38" s="16">
        <v>3</v>
      </c>
      <c r="B38" s="19" t="s">
        <v>26</v>
      </c>
      <c r="C38" s="436">
        <v>6480</v>
      </c>
      <c r="D38" s="436">
        <v>6940</v>
      </c>
      <c r="E38" s="137">
        <v>6512</v>
      </c>
      <c r="F38" s="137">
        <v>6512</v>
      </c>
      <c r="G38" s="137">
        <v>6512</v>
      </c>
      <c r="H38" s="137">
        <f t="shared" si="5"/>
        <v>32956</v>
      </c>
      <c r="I38" s="35"/>
      <c r="J38" s="35"/>
      <c r="K38" s="35"/>
      <c r="L38" s="35"/>
      <c r="M38" s="35"/>
      <c r="N38" s="35"/>
    </row>
    <row r="39" spans="1:14">
      <c r="A39" s="18">
        <v>4</v>
      </c>
      <c r="B39" s="19" t="s">
        <v>27</v>
      </c>
      <c r="C39" s="436">
        <v>2400</v>
      </c>
      <c r="D39" s="436">
        <v>2640</v>
      </c>
      <c r="E39" s="137">
        <v>2505</v>
      </c>
      <c r="F39" s="137">
        <v>2450</v>
      </c>
      <c r="G39" s="137">
        <v>2450</v>
      </c>
      <c r="H39" s="137">
        <f t="shared" si="5"/>
        <v>12445</v>
      </c>
      <c r="I39" s="35"/>
      <c r="J39" s="35"/>
      <c r="K39" s="35"/>
      <c r="L39" s="35"/>
      <c r="M39" s="35"/>
      <c r="N39" s="35"/>
    </row>
    <row r="40" spans="1:14" ht="17.25" thickBot="1">
      <c r="A40" s="16">
        <v>5</v>
      </c>
      <c r="B40" s="19" t="s">
        <v>21</v>
      </c>
      <c r="C40" s="438">
        <v>3240</v>
      </c>
      <c r="D40" s="436">
        <v>3440</v>
      </c>
      <c r="E40" s="457">
        <v>3489</v>
      </c>
      <c r="F40" s="457">
        <v>3448</v>
      </c>
      <c r="G40" s="457">
        <v>3449</v>
      </c>
      <c r="H40" s="137">
        <f t="shared" si="5"/>
        <v>17066</v>
      </c>
      <c r="I40" s="35"/>
      <c r="J40" s="35"/>
      <c r="K40" s="35"/>
      <c r="L40" s="35"/>
      <c r="M40" s="35"/>
      <c r="N40" s="35"/>
    </row>
    <row r="41" spans="1:14" ht="17.25" thickBot="1">
      <c r="A41" s="22"/>
      <c r="B41" s="23" t="s">
        <v>28</v>
      </c>
      <c r="C41" s="458">
        <f>SUM(C36:C40)</f>
        <v>26460</v>
      </c>
      <c r="D41" s="447">
        <f t="shared" ref="D41:H41" si="6">SUM(D36:D40)</f>
        <v>28020</v>
      </c>
      <c r="E41" s="447">
        <f t="shared" si="6"/>
        <v>26520</v>
      </c>
      <c r="F41" s="447">
        <f t="shared" si="6"/>
        <v>27000</v>
      </c>
      <c r="G41" s="447">
        <f t="shared" si="6"/>
        <v>27000</v>
      </c>
      <c r="H41" s="447">
        <f t="shared" si="6"/>
        <v>135000</v>
      </c>
      <c r="I41" s="29"/>
      <c r="J41" s="38"/>
      <c r="K41" s="38"/>
      <c r="L41" s="38"/>
      <c r="M41" s="38"/>
      <c r="N41" s="38"/>
    </row>
    <row r="42" spans="1:14">
      <c r="A42" s="37"/>
      <c r="B42" s="24"/>
      <c r="C42" s="24"/>
      <c r="D42" s="38"/>
      <c r="E42" s="38"/>
      <c r="F42" s="38"/>
      <c r="G42" s="38"/>
      <c r="H42" s="26"/>
      <c r="I42" s="26"/>
      <c r="J42" s="26"/>
      <c r="K42" s="26"/>
      <c r="L42" s="26"/>
      <c r="M42" s="26"/>
      <c r="N42" s="26"/>
    </row>
    <row r="43" spans="1:14" ht="17.25" thickBot="1">
      <c r="A43" s="27" t="s">
        <v>29</v>
      </c>
      <c r="B43" s="27"/>
      <c r="C43" s="27"/>
      <c r="D43" s="28"/>
      <c r="E43" s="28"/>
      <c r="F43" s="28"/>
      <c r="G43" s="28"/>
      <c r="H43" s="29"/>
      <c r="I43" s="29"/>
      <c r="J43" s="36"/>
      <c r="K43" s="37"/>
      <c r="L43" s="37"/>
      <c r="M43" s="37"/>
      <c r="N43" s="37"/>
    </row>
    <row r="44" spans="1:14" ht="17.25" thickBot="1">
      <c r="A44" s="30" t="s">
        <v>6</v>
      </c>
      <c r="B44" s="31" t="s">
        <v>24</v>
      </c>
      <c r="C44" s="15" t="s">
        <v>181</v>
      </c>
      <c r="D44" s="449" t="s">
        <v>182</v>
      </c>
      <c r="E44" s="449" t="s">
        <v>183</v>
      </c>
      <c r="F44" s="449" t="s">
        <v>172</v>
      </c>
      <c r="G44" s="449" t="s">
        <v>173</v>
      </c>
      <c r="H44" s="61" t="s">
        <v>167</v>
      </c>
      <c r="I44" s="131"/>
      <c r="J44" s="131"/>
      <c r="K44" s="132"/>
      <c r="L44" s="132"/>
      <c r="M44" s="132"/>
      <c r="N44" s="131"/>
    </row>
    <row r="45" spans="1:14" ht="17.25" thickBot="1">
      <c r="A45" s="39">
        <v>1</v>
      </c>
      <c r="B45" s="60" t="s">
        <v>20</v>
      </c>
      <c r="C45" s="459">
        <v>72870</v>
      </c>
      <c r="D45" s="459">
        <v>72115</v>
      </c>
      <c r="E45" s="460">
        <v>73305</v>
      </c>
      <c r="F45" s="473">
        <v>73000</v>
      </c>
      <c r="G45" s="473">
        <v>73000</v>
      </c>
      <c r="H45" s="139">
        <f>SUM(C45:G45)</f>
        <v>364290</v>
      </c>
      <c r="I45" s="35"/>
      <c r="J45" s="35"/>
      <c r="K45" s="35"/>
      <c r="L45" s="128"/>
      <c r="M45" s="35"/>
      <c r="N45" s="35"/>
    </row>
    <row r="46" spans="1:14" s="9" customFormat="1">
      <c r="A46" s="43"/>
      <c r="B46" s="43"/>
      <c r="C46" s="43"/>
      <c r="D46" s="44"/>
      <c r="E46" s="44"/>
      <c r="F46" s="44"/>
      <c r="G46" s="44"/>
      <c r="H46" s="26"/>
      <c r="I46" s="26"/>
      <c r="J46" s="26"/>
      <c r="K46" s="26"/>
      <c r="L46" s="26"/>
      <c r="M46" s="26"/>
      <c r="N46" s="26"/>
    </row>
    <row r="47" spans="1:14" ht="17.25" thickBot="1">
      <c r="A47" s="12" t="s">
        <v>82</v>
      </c>
      <c r="B47" s="14"/>
      <c r="C47" s="14"/>
      <c r="D47" s="36"/>
      <c r="E47" s="36"/>
      <c r="F47" s="36"/>
      <c r="G47" s="36"/>
      <c r="H47" s="36"/>
      <c r="I47" s="36"/>
      <c r="J47" s="36"/>
      <c r="K47" s="37"/>
      <c r="L47" s="37"/>
      <c r="M47" s="37"/>
      <c r="N47" s="37"/>
    </row>
    <row r="48" spans="1:14" ht="17.25" thickBot="1">
      <c r="A48" s="30" t="s">
        <v>6</v>
      </c>
      <c r="B48" s="31" t="s">
        <v>24</v>
      </c>
      <c r="C48" s="15" t="s">
        <v>181</v>
      </c>
      <c r="D48" s="449" t="s">
        <v>182</v>
      </c>
      <c r="E48" s="449" t="s">
        <v>183</v>
      </c>
      <c r="F48" s="449" t="s">
        <v>172</v>
      </c>
      <c r="G48" s="449" t="s">
        <v>173</v>
      </c>
      <c r="H48" s="61" t="s">
        <v>167</v>
      </c>
      <c r="I48" s="131"/>
      <c r="J48" s="131"/>
      <c r="K48" s="132"/>
      <c r="L48" s="132"/>
      <c r="M48" s="132"/>
      <c r="N48" s="131"/>
    </row>
    <row r="49" spans="1:15">
      <c r="A49" s="45">
        <v>1</v>
      </c>
      <c r="B49" s="19" t="s">
        <v>20</v>
      </c>
      <c r="C49" s="461">
        <v>12068</v>
      </c>
      <c r="D49" s="461">
        <v>13172</v>
      </c>
      <c r="E49" s="137">
        <v>12386</v>
      </c>
      <c r="F49" s="137">
        <v>12265</v>
      </c>
      <c r="G49" s="137">
        <v>12265</v>
      </c>
      <c r="H49" s="137">
        <f>SUM(C49:G49)</f>
        <v>62156</v>
      </c>
      <c r="I49" s="35"/>
      <c r="J49" s="133"/>
      <c r="K49" s="133"/>
      <c r="L49" s="133"/>
      <c r="M49" s="35"/>
      <c r="N49" s="35"/>
      <c r="O49" s="33"/>
    </row>
    <row r="50" spans="1:15" ht="17.25" thickBot="1">
      <c r="A50" s="46">
        <v>2</v>
      </c>
      <c r="B50" s="19" t="s">
        <v>21</v>
      </c>
      <c r="C50" s="462">
        <v>7713</v>
      </c>
      <c r="D50" s="462">
        <v>7636</v>
      </c>
      <c r="E50" s="457">
        <v>7735</v>
      </c>
      <c r="F50" s="457">
        <v>7735</v>
      </c>
      <c r="G50" s="457">
        <v>7735</v>
      </c>
      <c r="H50" s="137">
        <f>SUM(C50:G50)</f>
        <v>38554</v>
      </c>
      <c r="I50" s="35"/>
      <c r="J50" s="133"/>
      <c r="K50" s="133"/>
      <c r="L50" s="133"/>
      <c r="M50" s="35"/>
      <c r="N50" s="35"/>
    </row>
    <row r="51" spans="1:15" ht="17.25" thickBot="1">
      <c r="A51" s="41"/>
      <c r="B51" s="42" t="s">
        <v>30</v>
      </c>
      <c r="C51" s="463">
        <f>SUM(C49:C50)</f>
        <v>19781</v>
      </c>
      <c r="D51" s="464">
        <f t="shared" ref="D51:H51" si="7">SUM(D49:D50)</f>
        <v>20808</v>
      </c>
      <c r="E51" s="464">
        <f t="shared" si="7"/>
        <v>20121</v>
      </c>
      <c r="F51" s="464">
        <f t="shared" si="7"/>
        <v>20000</v>
      </c>
      <c r="G51" s="464">
        <f t="shared" si="7"/>
        <v>20000</v>
      </c>
      <c r="H51" s="464">
        <f t="shared" si="7"/>
        <v>100710</v>
      </c>
      <c r="I51" s="44"/>
      <c r="J51" s="44"/>
      <c r="K51" s="44"/>
      <c r="L51" s="44"/>
      <c r="M51" s="44"/>
      <c r="N51" s="44"/>
    </row>
    <row r="52" spans="1:15">
      <c r="A52" s="43"/>
      <c r="B52" s="43"/>
      <c r="C52" s="43"/>
      <c r="D52" s="44"/>
      <c r="E52" s="44"/>
      <c r="F52" s="44"/>
      <c r="G52" s="44"/>
      <c r="H52" s="26"/>
      <c r="I52" s="26"/>
      <c r="J52" s="26"/>
      <c r="K52" s="26"/>
      <c r="L52" s="26"/>
      <c r="M52" s="26"/>
      <c r="N52" s="26"/>
    </row>
    <row r="53" spans="1:15" ht="17.25" thickBot="1">
      <c r="A53" s="12" t="s">
        <v>83</v>
      </c>
      <c r="B53" s="14"/>
      <c r="C53" s="14"/>
      <c r="D53" s="36"/>
      <c r="E53" s="36"/>
      <c r="F53" s="36"/>
      <c r="G53" s="36"/>
      <c r="H53" s="36"/>
      <c r="I53" s="36"/>
      <c r="J53" s="36"/>
      <c r="K53" s="37"/>
      <c r="L53" s="37"/>
      <c r="M53" s="37"/>
      <c r="N53" s="37"/>
    </row>
    <row r="54" spans="1:15" ht="17.25" thickBot="1">
      <c r="A54" s="47" t="s">
        <v>6</v>
      </c>
      <c r="B54" s="48" t="s">
        <v>24</v>
      </c>
      <c r="C54" s="15" t="s">
        <v>181</v>
      </c>
      <c r="D54" s="449" t="s">
        <v>182</v>
      </c>
      <c r="E54" s="449" t="s">
        <v>183</v>
      </c>
      <c r="F54" s="449" t="s">
        <v>172</v>
      </c>
      <c r="G54" s="449" t="s">
        <v>173</v>
      </c>
      <c r="H54" s="61" t="s">
        <v>167</v>
      </c>
      <c r="I54" s="131"/>
      <c r="J54" s="131"/>
      <c r="K54" s="132"/>
      <c r="L54" s="132"/>
      <c r="M54" s="132"/>
      <c r="N54" s="131"/>
    </row>
    <row r="55" spans="1:15" ht="17.25" thickBot="1">
      <c r="A55" s="49">
        <v>1</v>
      </c>
      <c r="B55" s="60" t="s">
        <v>31</v>
      </c>
      <c r="C55" s="139">
        <v>825</v>
      </c>
      <c r="D55" s="465">
        <v>825</v>
      </c>
      <c r="E55" s="460">
        <v>825</v>
      </c>
      <c r="F55" s="473">
        <v>825</v>
      </c>
      <c r="G55" s="473">
        <v>825</v>
      </c>
      <c r="H55" s="139">
        <f>SUM(C55:G55)</f>
        <v>4125</v>
      </c>
      <c r="I55" s="35"/>
      <c r="J55" s="128"/>
      <c r="K55" s="128"/>
      <c r="L55" s="128"/>
      <c r="M55" s="128"/>
      <c r="N55" s="35"/>
    </row>
    <row r="56" spans="1:15" ht="17.25" thickBot="1">
      <c r="A56" s="50"/>
      <c r="B56" s="125"/>
      <c r="C56" s="36"/>
      <c r="D56" s="51"/>
      <c r="E56" s="51"/>
      <c r="F56" s="51"/>
      <c r="G56" s="51"/>
      <c r="H56" s="26"/>
      <c r="I56" s="26"/>
      <c r="J56" s="26"/>
      <c r="K56" s="26"/>
      <c r="L56" s="26"/>
      <c r="M56" s="26"/>
      <c r="N56" s="37"/>
    </row>
    <row r="57" spans="1:15" ht="17.25" thickBot="1">
      <c r="A57" s="30" t="s">
        <v>6</v>
      </c>
      <c r="B57" s="63" t="s">
        <v>24</v>
      </c>
      <c r="C57" s="15" t="s">
        <v>181</v>
      </c>
      <c r="D57" s="449" t="s">
        <v>182</v>
      </c>
      <c r="E57" s="449" t="s">
        <v>183</v>
      </c>
      <c r="F57" s="449" t="s">
        <v>172</v>
      </c>
      <c r="G57" s="449" t="s">
        <v>173</v>
      </c>
      <c r="H57" s="61" t="s">
        <v>167</v>
      </c>
      <c r="I57" s="131"/>
      <c r="J57" s="132"/>
      <c r="K57" s="132"/>
      <c r="L57" s="132"/>
      <c r="M57" s="132"/>
      <c r="N57" s="131"/>
    </row>
    <row r="58" spans="1:15" ht="17.25" thickBot="1">
      <c r="A58" s="433"/>
      <c r="B58" s="434" t="s">
        <v>32</v>
      </c>
      <c r="C58" s="435">
        <f t="shared" ref="C58:H58" si="8">C21+C32+C41+C45+C51+C55</f>
        <v>561932.68999999994</v>
      </c>
      <c r="D58" s="435">
        <f t="shared" si="8"/>
        <v>616886.76</v>
      </c>
      <c r="E58" s="435">
        <f t="shared" si="8"/>
        <v>613764.23</v>
      </c>
      <c r="F58" s="435">
        <f t="shared" si="8"/>
        <v>596708.32000000007</v>
      </c>
      <c r="G58" s="435">
        <f t="shared" si="8"/>
        <v>596708</v>
      </c>
      <c r="H58" s="435">
        <f t="shared" si="8"/>
        <v>2985999.9999999995</v>
      </c>
      <c r="I58" s="44"/>
      <c r="J58" s="44"/>
      <c r="K58" s="44"/>
      <c r="L58" s="44"/>
      <c r="M58" s="44"/>
      <c r="N58" s="44"/>
    </row>
    <row r="59" spans="1:15">
      <c r="A59" s="43"/>
      <c r="B59" s="466" t="s">
        <v>176</v>
      </c>
      <c r="C59" s="467">
        <v>2986000</v>
      </c>
      <c r="D59" s="466" t="s">
        <v>209</v>
      </c>
      <c r="E59" s="513" t="s">
        <v>210</v>
      </c>
      <c r="F59" s="467">
        <v>1583.68</v>
      </c>
      <c r="G59" s="3" t="s">
        <v>207</v>
      </c>
      <c r="H59" s="26"/>
      <c r="J59" s="26"/>
      <c r="K59" s="26"/>
      <c r="L59" s="26"/>
      <c r="M59" s="26"/>
      <c r="N59" s="26"/>
    </row>
    <row r="60" spans="1:15">
      <c r="A60" s="43"/>
      <c r="B60" s="466" t="s">
        <v>177</v>
      </c>
      <c r="C60" s="467">
        <f>H58</f>
        <v>2985999.9999999995</v>
      </c>
      <c r="E60" s="513" t="s">
        <v>211</v>
      </c>
      <c r="F60" s="467">
        <v>2984416.32</v>
      </c>
      <c r="H60" s="26"/>
      <c r="I60" s="514"/>
      <c r="J60" s="26"/>
      <c r="K60" s="26"/>
      <c r="L60" s="26"/>
      <c r="M60" s="26"/>
      <c r="N60" s="26"/>
    </row>
    <row r="61" spans="1:15">
      <c r="A61" s="43"/>
      <c r="B61" s="466" t="s">
        <v>178</v>
      </c>
      <c r="C61" s="467">
        <f>C59-C60</f>
        <v>0</v>
      </c>
      <c r="H61" s="26"/>
      <c r="I61" s="468"/>
      <c r="J61" s="26"/>
      <c r="K61" s="26"/>
      <c r="L61" s="26"/>
      <c r="M61" s="26"/>
      <c r="N61" s="26"/>
    </row>
    <row r="62" spans="1:15" ht="17.25" thickBot="1">
      <c r="A62" s="43"/>
      <c r="H62" s="26"/>
      <c r="I62" s="26"/>
      <c r="J62" s="26"/>
      <c r="K62" s="26"/>
      <c r="L62" s="26"/>
      <c r="M62" s="26"/>
      <c r="N62" s="26"/>
    </row>
    <row r="63" spans="1:15" ht="17.25" thickBot="1">
      <c r="B63" s="52" t="s">
        <v>33</v>
      </c>
      <c r="C63" s="15" t="s">
        <v>181</v>
      </c>
      <c r="D63" s="449" t="s">
        <v>182</v>
      </c>
      <c r="E63" s="449" t="s">
        <v>183</v>
      </c>
      <c r="F63" s="449" t="s">
        <v>172</v>
      </c>
      <c r="G63" s="449" t="s">
        <v>173</v>
      </c>
      <c r="H63" s="61" t="s">
        <v>167</v>
      </c>
      <c r="I63" s="54"/>
      <c r="J63" s="132"/>
      <c r="K63" s="132"/>
      <c r="L63" s="132"/>
      <c r="M63" s="132"/>
      <c r="N63" s="131"/>
    </row>
    <row r="64" spans="1:15" s="9" customFormat="1">
      <c r="B64" s="427" t="s">
        <v>34</v>
      </c>
      <c r="C64" s="137">
        <f>C18+C30+C45+C49</f>
        <v>128688.05</v>
      </c>
      <c r="D64" s="469">
        <f>D18+D30+D45+D49</f>
        <v>137323.82</v>
      </c>
      <c r="E64" s="469">
        <f>E18+E30+E45+E49</f>
        <v>140028</v>
      </c>
      <c r="F64" s="469">
        <f>F18+F30+F45+F49</f>
        <v>137553</v>
      </c>
      <c r="G64" s="469">
        <f>G18+G30+G45+G49</f>
        <v>137552</v>
      </c>
      <c r="H64" s="439">
        <f>SUM(C64:G64)</f>
        <v>681144.87</v>
      </c>
      <c r="I64" s="64"/>
      <c r="J64" s="35"/>
      <c r="K64" s="35"/>
      <c r="L64" s="35"/>
      <c r="M64" s="35"/>
      <c r="N64" s="35"/>
    </row>
    <row r="65" spans="2:14" s="9" customFormat="1">
      <c r="B65" s="428" t="s">
        <v>35</v>
      </c>
      <c r="C65" s="136">
        <f>C40+C31+C50</f>
        <v>10953</v>
      </c>
      <c r="D65" s="470">
        <f>D40+D31+D50</f>
        <v>11876</v>
      </c>
      <c r="E65" s="470">
        <f>E40+E31+E50</f>
        <v>11816</v>
      </c>
      <c r="F65" s="470">
        <f>F40+F31+F50</f>
        <v>11646</v>
      </c>
      <c r="G65" s="470">
        <f>G40+G31+G50</f>
        <v>11648</v>
      </c>
      <c r="H65" s="439">
        <f t="shared" ref="H65:H67" si="9">SUM(C65:G65)</f>
        <v>57939</v>
      </c>
      <c r="I65" s="64"/>
      <c r="J65" s="35"/>
      <c r="K65" s="35"/>
      <c r="L65" s="35"/>
      <c r="M65" s="35"/>
      <c r="N65" s="35"/>
    </row>
    <row r="66" spans="2:14" s="9" customFormat="1">
      <c r="B66" s="428" t="s">
        <v>36</v>
      </c>
      <c r="C66" s="136">
        <f t="shared" ref="C66:G67" si="10">C19</f>
        <v>9427.15</v>
      </c>
      <c r="D66" s="470">
        <f t="shared" si="10"/>
        <v>19045.36</v>
      </c>
      <c r="E66" s="470">
        <f t="shared" si="10"/>
        <v>28889</v>
      </c>
      <c r="F66" s="470">
        <f t="shared" si="10"/>
        <v>28647</v>
      </c>
      <c r="G66" s="470">
        <f t="shared" si="10"/>
        <v>28647</v>
      </c>
      <c r="H66" s="439">
        <f t="shared" si="9"/>
        <v>114655.51000000001</v>
      </c>
      <c r="I66" s="64"/>
      <c r="J66" s="35"/>
      <c r="K66" s="35"/>
      <c r="L66" s="35"/>
      <c r="M66" s="35"/>
      <c r="N66" s="35"/>
    </row>
    <row r="67" spans="2:14" s="9" customFormat="1" ht="17.25" thickBot="1">
      <c r="B67" s="429" t="s">
        <v>37</v>
      </c>
      <c r="C67" s="138">
        <f t="shared" si="10"/>
        <v>9758.49</v>
      </c>
      <c r="D67" s="471">
        <f t="shared" si="10"/>
        <v>17597.009999999998</v>
      </c>
      <c r="E67" s="471">
        <f t="shared" si="10"/>
        <v>26284</v>
      </c>
      <c r="F67" s="471">
        <f t="shared" si="10"/>
        <v>26043.32</v>
      </c>
      <c r="G67" s="471">
        <f t="shared" si="10"/>
        <v>26043</v>
      </c>
      <c r="H67" s="439">
        <f t="shared" si="9"/>
        <v>105725.82</v>
      </c>
      <c r="I67" s="64"/>
      <c r="J67" s="35"/>
      <c r="K67" s="35"/>
      <c r="L67" s="35"/>
      <c r="M67" s="35"/>
      <c r="N67" s="35"/>
    </row>
    <row r="68" spans="2:14" s="9" customFormat="1" ht="17.25" thickBot="1">
      <c r="B68" s="430" t="s">
        <v>38</v>
      </c>
      <c r="C68" s="139">
        <f>SUM(C64:C67)</f>
        <v>158826.68999999997</v>
      </c>
      <c r="D68" s="139">
        <f t="shared" ref="D68:H68" si="11">SUM(D64:D67)</f>
        <v>185842.19</v>
      </c>
      <c r="E68" s="139">
        <f t="shared" si="11"/>
        <v>207017</v>
      </c>
      <c r="F68" s="139">
        <f t="shared" si="11"/>
        <v>203889.32</v>
      </c>
      <c r="G68" s="139">
        <f t="shared" si="11"/>
        <v>203890</v>
      </c>
      <c r="H68" s="139">
        <f t="shared" si="11"/>
        <v>959465.2</v>
      </c>
      <c r="I68" s="54"/>
      <c r="J68" s="35"/>
      <c r="K68" s="35"/>
      <c r="L68" s="35"/>
      <c r="M68" s="35"/>
      <c r="N68" s="35"/>
    </row>
    <row r="69" spans="2:14" s="9" customFormat="1" ht="17.25" thickBot="1">
      <c r="B69" s="430" t="s">
        <v>39</v>
      </c>
      <c r="C69" s="139">
        <f t="shared" ref="C69:H69" si="12">C11+C12+C13+C14+C15+C16+C17+C36+C37+C38+C39+C55</f>
        <v>403106</v>
      </c>
      <c r="D69" s="139">
        <f t="shared" si="12"/>
        <v>431044.57000000007</v>
      </c>
      <c r="E69" s="139">
        <f t="shared" si="12"/>
        <v>406747.23000000004</v>
      </c>
      <c r="F69" s="139">
        <f t="shared" si="12"/>
        <v>392819</v>
      </c>
      <c r="G69" s="139">
        <f t="shared" si="12"/>
        <v>392818</v>
      </c>
      <c r="H69" s="139">
        <f t="shared" si="12"/>
        <v>2026534.7999999998</v>
      </c>
      <c r="J69" s="35"/>
      <c r="K69" s="35"/>
      <c r="L69" s="35"/>
      <c r="M69" s="35"/>
      <c r="N69" s="35"/>
    </row>
    <row r="70" spans="2:14" s="9" customFormat="1" ht="17.25" thickBot="1">
      <c r="B70" s="52" t="s">
        <v>166</v>
      </c>
      <c r="C70" s="139">
        <f>C68+C69</f>
        <v>561932.68999999994</v>
      </c>
      <c r="D70" s="139">
        <f t="shared" ref="D70:H70" si="13">D68+D69</f>
        <v>616886.76</v>
      </c>
      <c r="E70" s="139">
        <f t="shared" si="13"/>
        <v>613764.23</v>
      </c>
      <c r="F70" s="139">
        <f t="shared" si="13"/>
        <v>596708.32000000007</v>
      </c>
      <c r="G70" s="139">
        <f t="shared" si="13"/>
        <v>596708</v>
      </c>
      <c r="H70" s="139">
        <f t="shared" si="13"/>
        <v>2986000</v>
      </c>
      <c r="I70" s="35"/>
      <c r="J70" s="35"/>
      <c r="K70" s="35"/>
      <c r="L70" s="35"/>
      <c r="M70" s="35"/>
      <c r="N70" s="35"/>
    </row>
    <row r="71" spans="2:14" s="9" customFormat="1" ht="15.75" customHeight="1">
      <c r="D71" s="35"/>
      <c r="E71" s="35"/>
      <c r="F71" s="35"/>
      <c r="G71" s="35"/>
      <c r="H71" s="35"/>
      <c r="I71" s="35"/>
      <c r="J71" s="36"/>
      <c r="K71" s="36"/>
      <c r="L71" s="36"/>
      <c r="M71" s="36"/>
      <c r="N71" s="36"/>
    </row>
    <row r="72" spans="2:14" s="9" customFormat="1" ht="17.25" thickBot="1">
      <c r="D72" s="431"/>
      <c r="E72" s="431"/>
      <c r="F72" s="431"/>
      <c r="G72" s="431"/>
      <c r="H72" s="35"/>
      <c r="I72" s="35"/>
      <c r="J72" s="35"/>
      <c r="K72" s="36"/>
      <c r="L72" s="36"/>
      <c r="M72" s="36"/>
      <c r="N72" s="36"/>
    </row>
    <row r="73" spans="2:14" s="9" customFormat="1" ht="17.25" thickBot="1">
      <c r="B73" s="445" t="s">
        <v>44</v>
      </c>
      <c r="C73" s="15" t="s">
        <v>181</v>
      </c>
      <c r="D73" s="449" t="s">
        <v>182</v>
      </c>
      <c r="E73" s="449" t="s">
        <v>183</v>
      </c>
      <c r="F73" s="449" t="s">
        <v>172</v>
      </c>
      <c r="G73" s="449" t="s">
        <v>173</v>
      </c>
      <c r="H73" s="61" t="s">
        <v>167</v>
      </c>
      <c r="I73" s="131"/>
      <c r="J73" s="132"/>
      <c r="K73" s="132"/>
      <c r="L73" s="132"/>
      <c r="M73" s="132"/>
      <c r="N73" s="131"/>
    </row>
    <row r="74" spans="2:14" s="9" customFormat="1">
      <c r="B74" s="446" t="s">
        <v>42</v>
      </c>
      <c r="C74" s="439">
        <f>C31</f>
        <v>0</v>
      </c>
      <c r="D74" s="439">
        <f>D31</f>
        <v>800</v>
      </c>
      <c r="E74" s="439">
        <f>E31</f>
        <v>592</v>
      </c>
      <c r="F74" s="439">
        <f>F31</f>
        <v>463</v>
      </c>
      <c r="G74" s="439">
        <f>G31</f>
        <v>464</v>
      </c>
      <c r="H74" s="439">
        <f>SUM(C74:G74)</f>
        <v>2319</v>
      </c>
      <c r="I74" s="35"/>
      <c r="J74" s="35"/>
      <c r="K74" s="35"/>
      <c r="L74" s="35"/>
      <c r="M74" s="35"/>
      <c r="N74" s="35"/>
    </row>
    <row r="75" spans="2:14" s="9" customFormat="1">
      <c r="B75" s="53" t="s">
        <v>45</v>
      </c>
      <c r="C75" s="436">
        <f>C40</f>
        <v>3240</v>
      </c>
      <c r="D75" s="436">
        <f>D40</f>
        <v>3440</v>
      </c>
      <c r="E75" s="436">
        <f>E40</f>
        <v>3489</v>
      </c>
      <c r="F75" s="436">
        <f>F40</f>
        <v>3448</v>
      </c>
      <c r="G75" s="436">
        <f>G40</f>
        <v>3449</v>
      </c>
      <c r="H75" s="439">
        <f t="shared" ref="H75:H76" si="14">SUM(C75:G75)</f>
        <v>17066</v>
      </c>
      <c r="I75" s="35"/>
      <c r="J75" s="35"/>
      <c r="K75" s="35"/>
      <c r="L75" s="35"/>
      <c r="M75" s="35"/>
      <c r="N75" s="35"/>
    </row>
    <row r="76" spans="2:14" s="9" customFormat="1" ht="17.25" thickBot="1">
      <c r="B76" s="440" t="s">
        <v>43</v>
      </c>
      <c r="C76" s="438">
        <f>C50</f>
        <v>7713</v>
      </c>
      <c r="D76" s="438">
        <f>D50</f>
        <v>7636</v>
      </c>
      <c r="E76" s="438">
        <f>E50</f>
        <v>7735</v>
      </c>
      <c r="F76" s="438">
        <f>F50</f>
        <v>7735</v>
      </c>
      <c r="G76" s="438">
        <f>G50</f>
        <v>7735</v>
      </c>
      <c r="H76" s="439">
        <f t="shared" si="14"/>
        <v>38554</v>
      </c>
      <c r="I76" s="35"/>
      <c r="J76" s="35"/>
      <c r="K76" s="35"/>
      <c r="L76" s="35"/>
      <c r="M76" s="35"/>
      <c r="N76" s="35"/>
    </row>
    <row r="77" spans="2:14" s="9" customFormat="1" ht="17.25" thickBot="1">
      <c r="B77" s="472" t="s">
        <v>40</v>
      </c>
      <c r="C77" s="458">
        <f>SUM(C74:C76)</f>
        <v>10953</v>
      </c>
      <c r="D77" s="447">
        <f t="shared" ref="D77:H77" si="15">SUM(D74:D76)</f>
        <v>11876</v>
      </c>
      <c r="E77" s="447">
        <f t="shared" si="15"/>
        <v>11816</v>
      </c>
      <c r="F77" s="447">
        <f t="shared" si="15"/>
        <v>11646</v>
      </c>
      <c r="G77" s="447">
        <f t="shared" si="15"/>
        <v>11648</v>
      </c>
      <c r="H77" s="447">
        <f t="shared" si="15"/>
        <v>57939</v>
      </c>
      <c r="I77" s="29"/>
      <c r="J77" s="29"/>
      <c r="K77" s="29"/>
      <c r="L77" s="29"/>
      <c r="M77" s="29"/>
      <c r="N77" s="29"/>
    </row>
    <row r="78" spans="2:14" s="9" customFormat="1" ht="17.25" thickBot="1">
      <c r="B78" s="54"/>
      <c r="C78" s="54"/>
      <c r="D78" s="29"/>
      <c r="E78" s="29"/>
      <c r="F78" s="29"/>
      <c r="G78" s="29"/>
      <c r="H78" s="29">
        <f>H77-H65</f>
        <v>0</v>
      </c>
      <c r="I78" s="29"/>
      <c r="J78" s="36"/>
      <c r="K78" s="36"/>
      <c r="L78" s="36"/>
      <c r="M78" s="36"/>
      <c r="N78" s="36"/>
    </row>
    <row r="79" spans="2:14" s="9" customFormat="1" ht="17.25" thickBot="1">
      <c r="B79" s="445" t="s">
        <v>46</v>
      </c>
      <c r="C79" s="15" t="s">
        <v>181</v>
      </c>
      <c r="D79" s="449" t="s">
        <v>182</v>
      </c>
      <c r="E79" s="449" t="s">
        <v>183</v>
      </c>
      <c r="F79" s="449" t="s">
        <v>172</v>
      </c>
      <c r="G79" s="449" t="s">
        <v>173</v>
      </c>
      <c r="H79" s="61" t="s">
        <v>167</v>
      </c>
      <c r="I79" s="131"/>
      <c r="J79" s="132"/>
      <c r="K79" s="132"/>
      <c r="L79" s="132"/>
      <c r="M79" s="132"/>
      <c r="N79" s="131"/>
    </row>
    <row r="80" spans="2:14" s="9" customFormat="1">
      <c r="B80" s="441" t="s">
        <v>41</v>
      </c>
      <c r="C80" s="442">
        <f>C18</f>
        <v>43150.05</v>
      </c>
      <c r="D80" s="452">
        <f>D18</f>
        <v>51036.82</v>
      </c>
      <c r="E80" s="452">
        <f>E18</f>
        <v>51329</v>
      </c>
      <c r="F80" s="452">
        <f>F18</f>
        <v>50751</v>
      </c>
      <c r="G80" s="452">
        <f>G18</f>
        <v>50751</v>
      </c>
      <c r="H80" s="442">
        <f>SUM(C80:G80)</f>
        <v>247017.87</v>
      </c>
      <c r="I80" s="29"/>
      <c r="J80" s="29"/>
      <c r="K80" s="29"/>
      <c r="L80" s="29"/>
      <c r="M80" s="29"/>
      <c r="N80" s="29"/>
    </row>
    <row r="81" spans="2:14" s="9" customFormat="1">
      <c r="B81" s="55" t="s">
        <v>42</v>
      </c>
      <c r="C81" s="437">
        <f>C30</f>
        <v>600</v>
      </c>
      <c r="D81" s="453">
        <f>D30</f>
        <v>1000</v>
      </c>
      <c r="E81" s="453">
        <f>E30</f>
        <v>3008</v>
      </c>
      <c r="F81" s="453">
        <f>F30</f>
        <v>1537</v>
      </c>
      <c r="G81" s="453">
        <f>G30</f>
        <v>1536</v>
      </c>
      <c r="H81" s="442">
        <f t="shared" ref="H81:H82" si="16">SUM(C81:G81)</f>
        <v>7681</v>
      </c>
      <c r="I81" s="29"/>
      <c r="J81" s="29"/>
      <c r="K81" s="29"/>
      <c r="L81" s="29"/>
      <c r="M81" s="29"/>
      <c r="N81" s="29"/>
    </row>
    <row r="82" spans="2:14" s="9" customFormat="1">
      <c r="B82" s="53" t="s">
        <v>179</v>
      </c>
      <c r="C82" s="436">
        <f>C45</f>
        <v>72870</v>
      </c>
      <c r="D82" s="450">
        <f>D45</f>
        <v>72115</v>
      </c>
      <c r="E82" s="450">
        <f>E45</f>
        <v>73305</v>
      </c>
      <c r="F82" s="450">
        <f>F45</f>
        <v>73000</v>
      </c>
      <c r="G82" s="450">
        <f>G45</f>
        <v>73000</v>
      </c>
      <c r="H82" s="442">
        <f t="shared" si="16"/>
        <v>364290</v>
      </c>
      <c r="I82" s="35"/>
      <c r="J82" s="35"/>
      <c r="K82" s="35"/>
      <c r="L82" s="35"/>
      <c r="M82" s="35"/>
      <c r="N82" s="35"/>
    </row>
    <row r="83" spans="2:14" s="9" customFormat="1" ht="17.25" thickBot="1">
      <c r="B83" s="440" t="s">
        <v>43</v>
      </c>
      <c r="C83" s="438">
        <f>C49</f>
        <v>12068</v>
      </c>
      <c r="D83" s="451">
        <f>D49</f>
        <v>13172</v>
      </c>
      <c r="E83" s="451">
        <f>E49</f>
        <v>12386</v>
      </c>
      <c r="F83" s="451">
        <f>F49</f>
        <v>12265</v>
      </c>
      <c r="G83" s="451">
        <f>G49</f>
        <v>12265</v>
      </c>
      <c r="H83" s="442">
        <f>SUM(C83:G83)</f>
        <v>62156</v>
      </c>
      <c r="I83" s="35"/>
      <c r="J83" s="35"/>
      <c r="K83" s="35"/>
      <c r="L83" s="35"/>
      <c r="M83" s="35"/>
      <c r="N83" s="35"/>
    </row>
    <row r="84" spans="2:14" s="9" customFormat="1" ht="17.25" thickBot="1">
      <c r="B84" s="443" t="s">
        <v>180</v>
      </c>
      <c r="C84" s="444">
        <f>C82+C83</f>
        <v>84938</v>
      </c>
      <c r="D84" s="444">
        <f t="shared" ref="D84:H84" si="17">D82+D83</f>
        <v>85287</v>
      </c>
      <c r="E84" s="444">
        <f t="shared" si="17"/>
        <v>85691</v>
      </c>
      <c r="F84" s="444">
        <f t="shared" si="17"/>
        <v>85265</v>
      </c>
      <c r="G84" s="444">
        <f t="shared" si="17"/>
        <v>85265</v>
      </c>
      <c r="H84" s="444">
        <f t="shared" si="17"/>
        <v>426446</v>
      </c>
      <c r="I84" s="29"/>
      <c r="J84" s="29"/>
      <c r="K84" s="29"/>
      <c r="L84" s="29"/>
      <c r="M84" s="29"/>
      <c r="N84" s="29"/>
    </row>
    <row r="85" spans="2:14" s="9" customFormat="1" ht="17.25" thickBot="1">
      <c r="B85" s="443" t="s">
        <v>47</v>
      </c>
      <c r="C85" s="447">
        <f>C80+C81+C84</f>
        <v>128688.05</v>
      </c>
      <c r="D85" s="447">
        <f t="shared" ref="D85:H85" si="18">D80+D81+D84</f>
        <v>137323.82</v>
      </c>
      <c r="E85" s="447">
        <f t="shared" si="18"/>
        <v>140028</v>
      </c>
      <c r="F85" s="447">
        <f t="shared" si="18"/>
        <v>137553</v>
      </c>
      <c r="G85" s="447">
        <f t="shared" si="18"/>
        <v>137552</v>
      </c>
      <c r="H85" s="447">
        <f t="shared" si="18"/>
        <v>681144.87</v>
      </c>
      <c r="J85" s="29"/>
      <c r="K85" s="29"/>
      <c r="L85" s="29"/>
      <c r="M85" s="29"/>
      <c r="N85" s="29"/>
    </row>
    <row r="86" spans="2:14" s="9" customFormat="1">
      <c r="H86" s="29">
        <f>H85-H64</f>
        <v>0</v>
      </c>
      <c r="I86" s="36"/>
      <c r="J86" s="36"/>
      <c r="K86" s="36"/>
      <c r="L86" s="36"/>
      <c r="M86" s="36"/>
      <c r="N86" s="36"/>
    </row>
    <row r="87" spans="2:14" s="9" customFormat="1">
      <c r="B87" s="110" t="s">
        <v>160</v>
      </c>
      <c r="C87" s="66" t="s">
        <v>188</v>
      </c>
      <c r="D87" s="301"/>
      <c r="E87" s="301"/>
      <c r="F87" s="301"/>
      <c r="G87" s="301"/>
      <c r="H87" s="131"/>
      <c r="I87" s="36"/>
      <c r="J87" s="36"/>
      <c r="K87" s="25"/>
      <c r="L87" s="54"/>
      <c r="M87" s="36"/>
      <c r="N87" s="35"/>
    </row>
    <row r="88" spans="2:14" s="9" customFormat="1">
      <c r="B88" s="110" t="s">
        <v>49</v>
      </c>
      <c r="C88" s="110"/>
      <c r="D88" s="312"/>
      <c r="E88" s="312"/>
      <c r="F88" s="312"/>
      <c r="G88" s="312"/>
      <c r="H88" s="36"/>
      <c r="I88" s="35"/>
      <c r="J88" s="36"/>
      <c r="K88" s="36"/>
      <c r="L88" s="36"/>
      <c r="M88" s="36"/>
      <c r="N88" s="36"/>
    </row>
    <row r="89" spans="2:14" s="9" customFormat="1">
      <c r="B89"/>
      <c r="C89"/>
      <c r="D89"/>
      <c r="E89"/>
      <c r="F89"/>
      <c r="G89"/>
      <c r="H89" s="36"/>
      <c r="I89" s="35"/>
      <c r="J89" s="36"/>
      <c r="K89" s="36"/>
      <c r="L89" s="36"/>
      <c r="M89" s="36"/>
      <c r="N89" s="36"/>
    </row>
    <row r="90" spans="2:14" s="9" customFormat="1" ht="17.25">
      <c r="D90" s="432"/>
      <c r="E90" s="432"/>
      <c r="F90" s="432"/>
      <c r="G90" s="432"/>
      <c r="H90" s="36"/>
      <c r="I90" s="36"/>
      <c r="J90" s="36"/>
      <c r="K90" s="36"/>
      <c r="L90" s="36"/>
      <c r="M90" s="36"/>
      <c r="N90" s="36"/>
    </row>
  </sheetData>
  <pageMargins left="0.70866141732283472" right="0.19685039370078741" top="0.19685039370078741" bottom="0.39370078740157483" header="0.31496062992125984" footer="0.31496062992125984"/>
  <pageSetup scale="75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workbookViewId="0">
      <selection activeCell="D14" sqref="D14"/>
    </sheetView>
  </sheetViews>
  <sheetFormatPr defaultRowHeight="15"/>
  <cols>
    <col min="1" max="1" width="35.5703125" customWidth="1"/>
    <col min="2" max="2" width="16.5703125" customWidth="1"/>
    <col min="3" max="3" width="15.5703125" bestFit="1" customWidth="1"/>
    <col min="4" max="5" width="13.140625" bestFit="1" customWidth="1"/>
    <col min="6" max="6" width="11.7109375" bestFit="1" customWidth="1"/>
    <col min="7" max="7" width="16.42578125" bestFit="1" customWidth="1"/>
    <col min="8" max="8" width="13.140625" bestFit="1" customWidth="1"/>
    <col min="9" max="9" width="14.28515625" bestFit="1" customWidth="1"/>
    <col min="10" max="10" width="13.28515625" bestFit="1" customWidth="1"/>
    <col min="11" max="11" width="12" bestFit="1" customWidth="1"/>
  </cols>
  <sheetData>
    <row r="1" spans="1:16" ht="16.5">
      <c r="A1" s="130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2"/>
      <c r="M1" s="7"/>
      <c r="N1" s="3"/>
      <c r="O1" s="3"/>
      <c r="P1" s="3"/>
    </row>
    <row r="2" spans="1:16" ht="16.5">
      <c r="A2" s="455" t="s">
        <v>213</v>
      </c>
      <c r="B2" s="5" t="s">
        <v>156</v>
      </c>
      <c r="C2" s="5"/>
      <c r="D2" s="5"/>
      <c r="E2" s="5"/>
      <c r="F2" s="5"/>
      <c r="G2" s="5"/>
      <c r="H2" s="5"/>
      <c r="I2" s="386"/>
      <c r="J2" s="386"/>
      <c r="K2" s="5"/>
      <c r="L2" s="6"/>
      <c r="M2" s="3"/>
      <c r="N2" s="1"/>
      <c r="O2" s="3"/>
      <c r="P2" s="3"/>
    </row>
    <row r="3" spans="1:16" s="127" customFormat="1" ht="16.5">
      <c r="A3" s="517"/>
      <c r="B3" s="518"/>
      <c r="C3" s="518"/>
      <c r="D3" s="518"/>
      <c r="E3" s="518"/>
      <c r="F3" s="518"/>
      <c r="G3" s="518"/>
      <c r="H3" s="518"/>
      <c r="I3" s="519"/>
      <c r="J3" s="519"/>
      <c r="K3" s="518"/>
      <c r="L3" s="520"/>
      <c r="M3" s="9"/>
      <c r="N3" s="176"/>
      <c r="O3" s="9"/>
      <c r="P3" s="9"/>
    </row>
    <row r="4" spans="1:16" s="127" customFormat="1" ht="16.5">
      <c r="A4" s="4" t="s">
        <v>50</v>
      </c>
      <c r="B4" s="4" t="s">
        <v>168</v>
      </c>
      <c r="C4" s="3"/>
      <c r="E4" s="3"/>
      <c r="F4" s="4" t="s">
        <v>51</v>
      </c>
      <c r="H4" s="3"/>
      <c r="I4" s="3"/>
      <c r="J4" s="519"/>
      <c r="K4" s="518"/>
      <c r="L4" s="520"/>
      <c r="M4" s="9"/>
      <c r="N4" s="176"/>
      <c r="O4" s="9"/>
      <c r="P4" s="9"/>
    </row>
    <row r="5" spans="1:16" s="127" customFormat="1" ht="16.5">
      <c r="A5" s="4" t="s">
        <v>2</v>
      </c>
      <c r="B5" s="4" t="s">
        <v>169</v>
      </c>
      <c r="C5" s="3"/>
      <c r="E5" s="3"/>
      <c r="F5" s="4" t="s">
        <v>4</v>
      </c>
      <c r="H5" s="3"/>
      <c r="I5" s="3"/>
      <c r="J5" s="519"/>
      <c r="K5" s="518"/>
      <c r="L5" s="520"/>
      <c r="M5" s="9"/>
      <c r="N5" s="176"/>
      <c r="O5" s="9"/>
      <c r="P5" s="9"/>
    </row>
    <row r="6" spans="1:16" s="127" customFormat="1" ht="16.5">
      <c r="A6" s="517"/>
      <c r="B6" s="518"/>
      <c r="C6" s="518"/>
      <c r="D6" s="518"/>
      <c r="E6" s="518"/>
      <c r="F6" s="518"/>
      <c r="G6" s="518"/>
      <c r="H6" s="518"/>
      <c r="I6" s="519"/>
      <c r="J6" s="519"/>
      <c r="K6" s="518"/>
      <c r="L6" s="520"/>
      <c r="M6" s="9"/>
      <c r="N6" s="176"/>
      <c r="O6" s="9"/>
      <c r="P6" s="9"/>
    </row>
    <row r="7" spans="1:16" s="127" customFormat="1" ht="16.5">
      <c r="A7" s="517"/>
      <c r="B7" s="518"/>
      <c r="C7" s="518"/>
      <c r="D7" s="518"/>
      <c r="E7" s="518"/>
      <c r="F7" s="518"/>
      <c r="G7" s="518"/>
      <c r="H7" s="518"/>
      <c r="I7" s="519"/>
      <c r="J7" s="519"/>
      <c r="K7" s="518"/>
      <c r="L7" s="520"/>
      <c r="M7" s="9"/>
      <c r="N7" s="176"/>
      <c r="O7" s="9"/>
      <c r="P7" s="9"/>
    </row>
    <row r="8" spans="1:16">
      <c r="A8" s="386"/>
      <c r="B8" s="386"/>
      <c r="C8" s="386"/>
      <c r="D8" s="386"/>
      <c r="E8" s="386"/>
      <c r="F8" s="386"/>
      <c r="G8" s="386"/>
      <c r="H8" s="386"/>
      <c r="I8" s="386"/>
      <c r="J8" s="386"/>
      <c r="K8" s="386"/>
    </row>
    <row r="9" spans="1:16" s="393" customFormat="1" ht="18.75">
      <c r="A9" s="392" t="s">
        <v>171</v>
      </c>
    </row>
    <row r="10" spans="1:16" s="393" customFormat="1" ht="18.75">
      <c r="A10" s="392"/>
    </row>
    <row r="11" spans="1:16" ht="18.75">
      <c r="A11" s="58" t="s">
        <v>170</v>
      </c>
      <c r="G11" s="405">
        <v>2986000</v>
      </c>
      <c r="H11" s="194" t="s">
        <v>87</v>
      </c>
      <c r="I11" s="448"/>
      <c r="J11" s="146"/>
      <c r="K11" s="146"/>
      <c r="L11" s="146"/>
      <c r="M11" s="127"/>
    </row>
    <row r="12" spans="1:16" ht="18.75">
      <c r="A12" s="58" t="s">
        <v>216</v>
      </c>
      <c r="G12" s="405">
        <f>B24+C24+D24</f>
        <v>1792583.6799999999</v>
      </c>
      <c r="H12" s="194"/>
      <c r="I12" s="448"/>
      <c r="J12" s="146"/>
      <c r="K12" s="146"/>
      <c r="L12" s="146"/>
      <c r="M12" s="127"/>
    </row>
    <row r="13" spans="1:16" ht="18.75">
      <c r="A13" s="58" t="s">
        <v>217</v>
      </c>
      <c r="G13" s="405">
        <f>G11-G12</f>
        <v>1193416.32</v>
      </c>
      <c r="H13" s="194"/>
      <c r="I13" s="448"/>
      <c r="J13" s="146"/>
      <c r="K13" s="146"/>
      <c r="L13" s="146"/>
      <c r="M13" s="127"/>
    </row>
    <row r="14" spans="1:16" ht="15.75">
      <c r="A14" s="58"/>
      <c r="B14" s="352"/>
      <c r="C14" s="394"/>
      <c r="D14" s="394"/>
      <c r="E14" s="394"/>
      <c r="F14" s="394"/>
      <c r="G14" s="394"/>
      <c r="H14" s="184"/>
      <c r="I14" s="184"/>
    </row>
    <row r="15" spans="1:16">
      <c r="A15" s="65"/>
      <c r="B15" s="259"/>
      <c r="H15" s="184"/>
      <c r="I15" s="184"/>
    </row>
    <row r="16" spans="1:16" ht="15.75">
      <c r="A16" s="395" t="s">
        <v>157</v>
      </c>
      <c r="B16" s="396" t="s">
        <v>184</v>
      </c>
      <c r="C16" s="396" t="s">
        <v>185</v>
      </c>
      <c r="D16" s="396" t="s">
        <v>186</v>
      </c>
      <c r="E16" s="396" t="s">
        <v>172</v>
      </c>
      <c r="F16" s="396" t="s">
        <v>173</v>
      </c>
      <c r="G16" s="396" t="s">
        <v>40</v>
      </c>
      <c r="I16" s="184"/>
    </row>
    <row r="17" spans="1:11" ht="15.75">
      <c r="A17" s="99" t="s">
        <v>158</v>
      </c>
      <c r="B17" s="397">
        <v>441396.69</v>
      </c>
      <c r="C17" s="397">
        <v>491735.08</v>
      </c>
      <c r="D17" s="397">
        <v>489393.23</v>
      </c>
      <c r="E17" s="397">
        <v>473883.32</v>
      </c>
      <c r="F17" s="397">
        <v>473883</v>
      </c>
      <c r="G17" s="397">
        <f>SUM(B17:F17)</f>
        <v>2370291.3200000003</v>
      </c>
      <c r="H17" s="300">
        <f>SUM(E17:F17)</f>
        <v>947766.32000000007</v>
      </c>
      <c r="I17" s="184"/>
    </row>
    <row r="18" spans="1:11" ht="15.75">
      <c r="A18" s="99" t="s">
        <v>212</v>
      </c>
      <c r="B18" s="397">
        <v>0</v>
      </c>
      <c r="C18" s="397">
        <v>1583.68</v>
      </c>
      <c r="D18" s="397">
        <v>0</v>
      </c>
      <c r="E18" s="397">
        <v>0</v>
      </c>
      <c r="F18" s="397">
        <v>0</v>
      </c>
      <c r="G18" s="397">
        <f t="shared" ref="G18:G23" si="0">SUM(B18:F18)</f>
        <v>1583.68</v>
      </c>
      <c r="H18" s="300">
        <f t="shared" ref="H18:H23" si="1">SUM(E18:F18)</f>
        <v>0</v>
      </c>
      <c r="I18" s="184"/>
    </row>
    <row r="19" spans="1:11" ht="15.75">
      <c r="A19" s="99" t="s">
        <v>42</v>
      </c>
      <c r="B19" s="397">
        <v>600</v>
      </c>
      <c r="C19" s="397">
        <v>1800</v>
      </c>
      <c r="D19" s="397">
        <v>3600</v>
      </c>
      <c r="E19" s="397">
        <v>2000</v>
      </c>
      <c r="F19" s="397">
        <v>2000</v>
      </c>
      <c r="G19" s="397">
        <f t="shared" si="0"/>
        <v>10000</v>
      </c>
      <c r="H19" s="300">
        <f t="shared" si="1"/>
        <v>4000</v>
      </c>
      <c r="I19" s="184"/>
    </row>
    <row r="20" spans="1:11" ht="15.75">
      <c r="A20" s="99" t="s">
        <v>45</v>
      </c>
      <c r="B20" s="397">
        <v>26460</v>
      </c>
      <c r="C20" s="397">
        <v>28020</v>
      </c>
      <c r="D20" s="397">
        <v>26520</v>
      </c>
      <c r="E20" s="397">
        <v>27000</v>
      </c>
      <c r="F20" s="397">
        <v>27000</v>
      </c>
      <c r="G20" s="397">
        <f t="shared" si="0"/>
        <v>135000</v>
      </c>
      <c r="H20" s="300">
        <f t="shared" si="1"/>
        <v>54000</v>
      </c>
      <c r="I20" s="184"/>
    </row>
    <row r="21" spans="1:11" ht="15.75">
      <c r="A21" s="99" t="s">
        <v>162</v>
      </c>
      <c r="B21" s="397">
        <v>72870</v>
      </c>
      <c r="C21" s="397">
        <v>72115</v>
      </c>
      <c r="D21" s="397">
        <v>73305</v>
      </c>
      <c r="E21" s="397">
        <v>73000</v>
      </c>
      <c r="F21" s="397">
        <v>73000</v>
      </c>
      <c r="G21" s="397">
        <f t="shared" si="0"/>
        <v>364290</v>
      </c>
      <c r="H21" s="300">
        <f t="shared" si="1"/>
        <v>146000</v>
      </c>
      <c r="I21" s="184"/>
      <c r="J21" s="58"/>
    </row>
    <row r="22" spans="1:11" ht="15.75">
      <c r="A22" s="99" t="s">
        <v>43</v>
      </c>
      <c r="B22" s="397">
        <v>19781</v>
      </c>
      <c r="C22" s="397">
        <v>20808</v>
      </c>
      <c r="D22" s="397">
        <v>20121</v>
      </c>
      <c r="E22" s="397">
        <v>20000</v>
      </c>
      <c r="F22" s="397">
        <v>20000</v>
      </c>
      <c r="G22" s="397">
        <f t="shared" si="0"/>
        <v>100710</v>
      </c>
      <c r="H22" s="300">
        <f t="shared" si="1"/>
        <v>40000</v>
      </c>
      <c r="I22" s="184"/>
      <c r="J22" s="310"/>
    </row>
    <row r="23" spans="1:11" ht="15.75">
      <c r="A23" s="99" t="s">
        <v>159</v>
      </c>
      <c r="B23" s="397">
        <v>825</v>
      </c>
      <c r="C23" s="397">
        <v>825</v>
      </c>
      <c r="D23" s="397">
        <v>825</v>
      </c>
      <c r="E23" s="397">
        <v>825</v>
      </c>
      <c r="F23" s="397">
        <v>825</v>
      </c>
      <c r="G23" s="397">
        <f t="shared" si="0"/>
        <v>4125</v>
      </c>
      <c r="H23" s="300">
        <f t="shared" si="1"/>
        <v>1650</v>
      </c>
      <c r="I23" s="184"/>
      <c r="J23" s="310"/>
    </row>
    <row r="24" spans="1:11" ht="15.75">
      <c r="A24" s="398" t="s">
        <v>40</v>
      </c>
      <c r="B24" s="397">
        <f>SUM(B17:B23)</f>
        <v>561932.68999999994</v>
      </c>
      <c r="C24" s="397">
        <f t="shared" ref="C24:G24" si="2">SUM(C17:C23)</f>
        <v>616886.76</v>
      </c>
      <c r="D24" s="397">
        <f t="shared" si="2"/>
        <v>613764.23</v>
      </c>
      <c r="E24" s="397">
        <f t="shared" si="2"/>
        <v>596708.32000000007</v>
      </c>
      <c r="F24" s="397">
        <f t="shared" si="2"/>
        <v>596708</v>
      </c>
      <c r="G24" s="397">
        <f t="shared" si="2"/>
        <v>2986000.0000000005</v>
      </c>
      <c r="H24" s="300">
        <f t="shared" ref="H24" si="3">SUM(E24:F24)</f>
        <v>1193416.32</v>
      </c>
      <c r="I24" s="184"/>
      <c r="J24" s="310"/>
    </row>
    <row r="25" spans="1:11" ht="15.75">
      <c r="B25" s="399"/>
      <c r="G25" s="110"/>
      <c r="H25" s="311"/>
      <c r="I25" s="184"/>
      <c r="J25" s="310"/>
    </row>
    <row r="26" spans="1:11" ht="15.75">
      <c r="A26" s="194"/>
      <c r="B26" s="515"/>
      <c r="C26" s="515"/>
      <c r="D26" s="515"/>
      <c r="E26" s="515"/>
      <c r="F26" s="515"/>
      <c r="G26" s="515"/>
    </row>
    <row r="27" spans="1:11" s="312" customFormat="1" ht="15.75">
      <c r="A27" s="110" t="s">
        <v>160</v>
      </c>
      <c r="B27" s="301"/>
      <c r="D27" s="400"/>
      <c r="E27" s="400"/>
      <c r="K27" s="400"/>
    </row>
    <row r="28" spans="1:11" s="312" customFormat="1" ht="15.75">
      <c r="A28" s="110" t="s">
        <v>49</v>
      </c>
    </row>
    <row r="29" spans="1:11">
      <c r="D29" s="209"/>
    </row>
  </sheetData>
  <pageMargins left="0.59055118110236227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opLeftCell="A62" workbookViewId="0">
      <selection activeCell="I73" sqref="I73"/>
    </sheetView>
  </sheetViews>
  <sheetFormatPr defaultRowHeight="15"/>
  <cols>
    <col min="1" max="1" width="5.5703125" bestFit="1" customWidth="1"/>
    <col min="2" max="2" width="25.42578125" customWidth="1"/>
    <col min="3" max="3" width="18.42578125" bestFit="1" customWidth="1"/>
    <col min="4" max="5" width="17.85546875" customWidth="1"/>
    <col min="6" max="6" width="13.42578125" customWidth="1"/>
    <col min="7" max="7" width="11.140625" customWidth="1"/>
    <col min="8" max="8" width="12.140625" customWidth="1"/>
    <col min="9" max="9" width="11.7109375" customWidth="1"/>
    <col min="10" max="10" width="12.42578125" customWidth="1"/>
  </cols>
  <sheetData>
    <row r="1" spans="1:10">
      <c r="A1" s="130" t="s">
        <v>0</v>
      </c>
      <c r="B1" s="130"/>
      <c r="C1" s="130"/>
      <c r="D1" s="130"/>
      <c r="E1" s="130"/>
      <c r="F1" s="130"/>
      <c r="G1" s="140"/>
      <c r="H1" s="140"/>
      <c r="I1" s="140"/>
    </row>
    <row r="2" spans="1:10" ht="15.75">
      <c r="A2" s="455" t="s">
        <v>213</v>
      </c>
      <c r="B2" s="454"/>
      <c r="C2" s="130"/>
      <c r="D2" s="130"/>
      <c r="E2" s="130"/>
      <c r="F2" s="130"/>
      <c r="G2" s="140"/>
      <c r="H2" s="140"/>
      <c r="I2" s="140"/>
    </row>
    <row r="3" spans="1:10">
      <c r="A3" s="4" t="s">
        <v>50</v>
      </c>
      <c r="B3" s="4"/>
      <c r="C3" s="5"/>
      <c r="D3" s="4" t="s">
        <v>1</v>
      </c>
      <c r="E3" s="5"/>
      <c r="F3" s="141"/>
      <c r="G3" s="4" t="s">
        <v>84</v>
      </c>
      <c r="H3" s="5"/>
      <c r="I3" s="130"/>
    </row>
    <row r="4" spans="1:10">
      <c r="A4" s="4" t="s">
        <v>2</v>
      </c>
      <c r="B4" s="4"/>
      <c r="C4" s="5"/>
      <c r="D4" s="4" t="s">
        <v>3</v>
      </c>
      <c r="E4" s="5"/>
      <c r="F4" s="141"/>
      <c r="G4" s="4" t="s">
        <v>4</v>
      </c>
      <c r="H4" s="5"/>
      <c r="I4" s="130"/>
    </row>
    <row r="5" spans="1:10">
      <c r="A5" s="1"/>
      <c r="B5" s="1"/>
      <c r="C5" s="130"/>
      <c r="D5" s="130"/>
      <c r="E5" s="130"/>
      <c r="F5" s="130"/>
      <c r="G5" s="140"/>
      <c r="H5" s="140"/>
      <c r="I5" s="140"/>
    </row>
    <row r="6" spans="1:10">
      <c r="A6" s="1"/>
      <c r="B6" s="1"/>
      <c r="C6" s="130"/>
      <c r="D6" s="130"/>
      <c r="E6" s="130"/>
      <c r="F6" s="130"/>
      <c r="G6" s="140"/>
      <c r="H6" s="140"/>
      <c r="I6" s="140"/>
    </row>
    <row r="7" spans="1:10">
      <c r="A7" s="140"/>
      <c r="B7" s="140"/>
      <c r="C7" s="10" t="s">
        <v>214</v>
      </c>
      <c r="D7" s="10"/>
      <c r="E7" s="142"/>
      <c r="F7" s="143"/>
      <c r="G7" s="143"/>
      <c r="H7" s="144"/>
      <c r="I7" s="140"/>
    </row>
    <row r="8" spans="1:10">
      <c r="A8" s="10"/>
      <c r="B8" s="140"/>
      <c r="C8" s="58" t="s">
        <v>85</v>
      </c>
      <c r="E8" s="140"/>
      <c r="F8" s="143"/>
      <c r="G8" s="143"/>
      <c r="H8" s="144"/>
      <c r="I8" s="140"/>
    </row>
    <row r="9" spans="1:10">
      <c r="A9" s="10"/>
      <c r="B9" s="140"/>
      <c r="D9" s="58"/>
      <c r="E9" s="140"/>
      <c r="F9" s="143"/>
      <c r="G9" s="143"/>
      <c r="H9" s="144"/>
      <c r="I9" s="140"/>
    </row>
    <row r="10" spans="1:10" ht="18.75">
      <c r="B10" s="10" t="s">
        <v>86</v>
      </c>
      <c r="C10" s="145">
        <v>947766.32</v>
      </c>
      <c r="D10" t="s">
        <v>87</v>
      </c>
      <c r="E10" s="146"/>
      <c r="F10" s="146"/>
      <c r="G10" s="146"/>
      <c r="H10" s="146"/>
      <c r="I10" s="146"/>
      <c r="J10" s="127"/>
    </row>
    <row r="11" spans="1:10" ht="16.5" thickBot="1">
      <c r="A11" s="401" t="s">
        <v>161</v>
      </c>
      <c r="B11" s="402"/>
      <c r="C11" s="402"/>
      <c r="D11" s="402"/>
      <c r="E11" s="403"/>
      <c r="F11" s="314"/>
      <c r="G11" s="404"/>
      <c r="H11" s="264"/>
      <c r="I11" s="402"/>
      <c r="J11" s="402"/>
    </row>
    <row r="12" spans="1:10" ht="30.75" thickBot="1">
      <c r="A12" s="147" t="s">
        <v>6</v>
      </c>
      <c r="B12" s="148" t="s">
        <v>76</v>
      </c>
      <c r="C12" s="149" t="s">
        <v>88</v>
      </c>
      <c r="D12" s="149" t="s">
        <v>89</v>
      </c>
      <c r="E12" s="150" t="s">
        <v>90</v>
      </c>
      <c r="F12" s="151" t="s">
        <v>91</v>
      </c>
      <c r="G12" s="149" t="s">
        <v>92</v>
      </c>
      <c r="H12" s="149" t="s">
        <v>93</v>
      </c>
      <c r="I12" s="151" t="s">
        <v>94</v>
      </c>
      <c r="J12" s="152" t="s">
        <v>95</v>
      </c>
    </row>
    <row r="13" spans="1:10" ht="15.75" thickBot="1">
      <c r="A13" s="153">
        <v>0</v>
      </c>
      <c r="B13" s="154">
        <v>1</v>
      </c>
      <c r="C13" s="155">
        <v>2</v>
      </c>
      <c r="D13" s="155">
        <v>4</v>
      </c>
      <c r="E13" s="156">
        <v>3</v>
      </c>
      <c r="F13" s="157" t="s">
        <v>96</v>
      </c>
      <c r="G13" s="158">
        <v>6</v>
      </c>
      <c r="H13" s="156">
        <v>7</v>
      </c>
      <c r="I13" s="157" t="s">
        <v>97</v>
      </c>
      <c r="J13" s="157" t="s">
        <v>98</v>
      </c>
    </row>
    <row r="14" spans="1:10">
      <c r="A14" s="159">
        <v>1</v>
      </c>
      <c r="B14" s="160" t="s">
        <v>8</v>
      </c>
      <c r="C14" s="161">
        <v>1009.04</v>
      </c>
      <c r="D14" s="161">
        <v>24</v>
      </c>
      <c r="E14" s="161">
        <v>101.7</v>
      </c>
      <c r="F14" s="162">
        <f t="shared" ref="F14:F23" si="0">SUM(C14:E14)</f>
        <v>1134.74</v>
      </c>
      <c r="G14" s="161">
        <v>137</v>
      </c>
      <c r="H14" s="161">
        <v>697</v>
      </c>
      <c r="I14" s="162">
        <f>G14+H14</f>
        <v>834</v>
      </c>
      <c r="J14" s="162">
        <f>F14+I14</f>
        <v>1968.74</v>
      </c>
    </row>
    <row r="15" spans="1:10">
      <c r="A15" s="163">
        <v>2</v>
      </c>
      <c r="B15" s="164" t="s">
        <v>9</v>
      </c>
      <c r="C15" s="165">
        <v>650</v>
      </c>
      <c r="D15" s="165">
        <v>24</v>
      </c>
      <c r="E15" s="165">
        <v>53</v>
      </c>
      <c r="F15" s="166">
        <f t="shared" si="0"/>
        <v>727</v>
      </c>
      <c r="G15" s="165">
        <v>61</v>
      </c>
      <c r="H15" s="165">
        <v>340</v>
      </c>
      <c r="I15" s="166">
        <f t="shared" ref="I15:I23" si="1">G15+H15</f>
        <v>401</v>
      </c>
      <c r="J15" s="166">
        <f t="shared" ref="J15:J23" si="2">F15+I15</f>
        <v>1128</v>
      </c>
    </row>
    <row r="16" spans="1:10">
      <c r="A16" s="167">
        <v>3</v>
      </c>
      <c r="B16" s="164" t="s">
        <v>10</v>
      </c>
      <c r="C16" s="165">
        <v>539.88</v>
      </c>
      <c r="D16" s="165">
        <v>20</v>
      </c>
      <c r="E16" s="165">
        <v>113.56</v>
      </c>
      <c r="F16" s="166">
        <f t="shared" si="0"/>
        <v>673.44</v>
      </c>
      <c r="G16" s="165">
        <v>119</v>
      </c>
      <c r="H16" s="165">
        <v>574</v>
      </c>
      <c r="I16" s="166">
        <f t="shared" si="1"/>
        <v>693</v>
      </c>
      <c r="J16" s="166">
        <f t="shared" si="2"/>
        <v>1366.44</v>
      </c>
    </row>
    <row r="17" spans="1:10">
      <c r="A17" s="167">
        <v>4</v>
      </c>
      <c r="B17" s="164" t="s">
        <v>11</v>
      </c>
      <c r="C17" s="516">
        <v>667.86</v>
      </c>
      <c r="D17" s="165">
        <v>24</v>
      </c>
      <c r="E17" s="165">
        <v>86.84</v>
      </c>
      <c r="F17" s="166">
        <f t="shared" si="0"/>
        <v>778.7</v>
      </c>
      <c r="G17" s="165">
        <v>157</v>
      </c>
      <c r="H17" s="165">
        <v>1256</v>
      </c>
      <c r="I17" s="166">
        <f t="shared" si="1"/>
        <v>1413</v>
      </c>
      <c r="J17" s="166">
        <f t="shared" si="2"/>
        <v>2191.6999999999998</v>
      </c>
    </row>
    <row r="18" spans="1:10">
      <c r="A18" s="167">
        <v>5</v>
      </c>
      <c r="B18" s="164" t="s">
        <v>12</v>
      </c>
      <c r="C18" s="165">
        <v>825.1</v>
      </c>
      <c r="D18" s="165">
        <v>24</v>
      </c>
      <c r="E18" s="165">
        <v>138.07</v>
      </c>
      <c r="F18" s="166">
        <f t="shared" si="0"/>
        <v>987.17000000000007</v>
      </c>
      <c r="G18" s="165">
        <v>122</v>
      </c>
      <c r="H18" s="165">
        <v>1096</v>
      </c>
      <c r="I18" s="166">
        <f t="shared" si="1"/>
        <v>1218</v>
      </c>
      <c r="J18" s="166">
        <f t="shared" si="2"/>
        <v>2205.17</v>
      </c>
    </row>
    <row r="19" spans="1:10">
      <c r="A19" s="167">
        <v>6</v>
      </c>
      <c r="B19" s="164" t="s">
        <v>13</v>
      </c>
      <c r="C19" s="165">
        <v>609.22</v>
      </c>
      <c r="D19" s="165">
        <v>24</v>
      </c>
      <c r="E19" s="165">
        <v>104.57</v>
      </c>
      <c r="F19" s="166">
        <f t="shared" si="0"/>
        <v>737.79</v>
      </c>
      <c r="G19" s="165">
        <v>141</v>
      </c>
      <c r="H19" s="165">
        <v>1269.5</v>
      </c>
      <c r="I19" s="166">
        <f t="shared" si="1"/>
        <v>1410.5</v>
      </c>
      <c r="J19" s="166">
        <f t="shared" si="2"/>
        <v>2148.29</v>
      </c>
    </row>
    <row r="20" spans="1:10">
      <c r="A20" s="167">
        <v>7</v>
      </c>
      <c r="B20" s="164" t="s">
        <v>14</v>
      </c>
      <c r="C20" s="165">
        <v>557</v>
      </c>
      <c r="D20" s="165">
        <v>20</v>
      </c>
      <c r="E20" s="165">
        <v>76.56</v>
      </c>
      <c r="F20" s="166">
        <f t="shared" si="0"/>
        <v>653.55999999999995</v>
      </c>
      <c r="G20" s="165">
        <v>129</v>
      </c>
      <c r="H20" s="165">
        <v>620</v>
      </c>
      <c r="I20" s="166">
        <f t="shared" si="1"/>
        <v>749</v>
      </c>
      <c r="J20" s="166">
        <f t="shared" si="2"/>
        <v>1402.56</v>
      </c>
    </row>
    <row r="21" spans="1:10">
      <c r="A21" s="167">
        <v>8</v>
      </c>
      <c r="B21" s="164" t="s">
        <v>15</v>
      </c>
      <c r="C21" s="165">
        <v>770.6</v>
      </c>
      <c r="D21" s="165">
        <v>20</v>
      </c>
      <c r="E21" s="165">
        <v>272</v>
      </c>
      <c r="F21" s="166">
        <f t="shared" si="0"/>
        <v>1062.5999999999999</v>
      </c>
      <c r="G21" s="165">
        <v>104</v>
      </c>
      <c r="H21" s="165">
        <v>392</v>
      </c>
      <c r="I21" s="166">
        <f t="shared" si="1"/>
        <v>496</v>
      </c>
      <c r="J21" s="166">
        <f t="shared" si="2"/>
        <v>1558.6</v>
      </c>
    </row>
    <row r="22" spans="1:10">
      <c r="A22" s="167">
        <v>9</v>
      </c>
      <c r="B22" s="164" t="s">
        <v>16</v>
      </c>
      <c r="C22" s="165">
        <v>311.64</v>
      </c>
      <c r="D22" s="165">
        <v>20</v>
      </c>
      <c r="E22" s="165">
        <v>104</v>
      </c>
      <c r="F22" s="166">
        <f t="shared" si="0"/>
        <v>435.64</v>
      </c>
      <c r="G22" s="165">
        <v>73</v>
      </c>
      <c r="H22" s="165">
        <v>432</v>
      </c>
      <c r="I22" s="166">
        <f t="shared" si="1"/>
        <v>505</v>
      </c>
      <c r="J22" s="166">
        <f t="shared" si="2"/>
        <v>940.64</v>
      </c>
    </row>
    <row r="23" spans="1:10" ht="15.75" thickBot="1">
      <c r="A23" s="168">
        <v>10</v>
      </c>
      <c r="B23" s="169" t="s">
        <v>17</v>
      </c>
      <c r="C23" s="170">
        <v>280.39999999999998</v>
      </c>
      <c r="D23" s="170">
        <v>20</v>
      </c>
      <c r="E23" s="170">
        <v>140</v>
      </c>
      <c r="F23" s="171">
        <f t="shared" si="0"/>
        <v>440.4</v>
      </c>
      <c r="G23" s="170">
        <v>65</v>
      </c>
      <c r="H23" s="170">
        <v>320</v>
      </c>
      <c r="I23" s="171">
        <f t="shared" si="1"/>
        <v>385</v>
      </c>
      <c r="J23" s="166">
        <f t="shared" si="2"/>
        <v>825.4</v>
      </c>
    </row>
    <row r="24" spans="1:10" ht="15.75" thickBot="1">
      <c r="A24" s="172"/>
      <c r="B24" s="173" t="s">
        <v>81</v>
      </c>
      <c r="C24" s="174">
        <f>SUM(C14:C23)</f>
        <v>6220.7400000000007</v>
      </c>
      <c r="D24" s="174">
        <f t="shared" ref="D24:J24" si="3">SUM(D14:D23)</f>
        <v>220</v>
      </c>
      <c r="E24" s="174">
        <f t="shared" si="3"/>
        <v>1190.3</v>
      </c>
      <c r="F24" s="174">
        <f t="shared" si="3"/>
        <v>7631.04</v>
      </c>
      <c r="G24" s="174">
        <f t="shared" si="3"/>
        <v>1108</v>
      </c>
      <c r="H24" s="174">
        <f t="shared" si="3"/>
        <v>6996.5</v>
      </c>
      <c r="I24" s="174">
        <f t="shared" si="3"/>
        <v>8104.5</v>
      </c>
      <c r="J24" s="174">
        <f t="shared" si="3"/>
        <v>15735.539999999999</v>
      </c>
    </row>
    <row r="25" spans="1:10">
      <c r="A25" s="175"/>
      <c r="B25" s="175"/>
      <c r="C25" s="179"/>
      <c r="D25" s="179"/>
      <c r="E25" s="179"/>
      <c r="F25" s="179"/>
      <c r="G25" s="179"/>
      <c r="H25" s="179"/>
      <c r="I25" s="179"/>
      <c r="J25" s="179"/>
    </row>
    <row r="26" spans="1:10">
      <c r="A26" s="175"/>
      <c r="B26" s="175"/>
      <c r="C26" s="179"/>
      <c r="D26" s="179"/>
      <c r="E26" s="179"/>
      <c r="F26" s="179"/>
      <c r="G26" s="179"/>
      <c r="H26" s="179"/>
      <c r="I26" s="179"/>
      <c r="J26" s="179"/>
    </row>
    <row r="27" spans="1:10">
      <c r="A27" s="175"/>
      <c r="B27" s="175" t="s">
        <v>163</v>
      </c>
      <c r="C27" s="179"/>
      <c r="D27" s="179"/>
      <c r="E27" s="179"/>
      <c r="F27" s="179">
        <v>473883.32</v>
      </c>
      <c r="G27" s="179"/>
      <c r="H27" s="179"/>
      <c r="I27" s="179"/>
      <c r="J27" s="179"/>
    </row>
    <row r="28" spans="1:10">
      <c r="A28" s="175"/>
      <c r="B28" s="176"/>
      <c r="C28" s="177"/>
      <c r="D28" s="177"/>
      <c r="E28" s="177"/>
      <c r="F28" s="64"/>
      <c r="G28" s="179"/>
      <c r="H28" s="179"/>
      <c r="I28" s="179"/>
      <c r="J28" s="179"/>
    </row>
    <row r="29" spans="1:10">
      <c r="A29" s="175"/>
      <c r="B29" s="176" t="s">
        <v>100</v>
      </c>
      <c r="C29" s="180"/>
      <c r="D29" s="180"/>
      <c r="E29" s="181"/>
      <c r="F29" s="178">
        <f>ROUND(C10/2,0)</f>
        <v>473883</v>
      </c>
      <c r="G29" s="179" t="s">
        <v>99</v>
      </c>
      <c r="H29" s="179">
        <f>C10-F27-F29</f>
        <v>0</v>
      </c>
      <c r="I29" s="127"/>
      <c r="J29" s="179"/>
    </row>
    <row r="30" spans="1:10">
      <c r="A30" s="175"/>
      <c r="B30" s="175" t="s">
        <v>101</v>
      </c>
      <c r="C30" s="179"/>
      <c r="D30" s="179"/>
      <c r="E30" s="179"/>
      <c r="F30" s="182">
        <f>ROUND(F29/2,0)</f>
        <v>236942</v>
      </c>
      <c r="G30" s="179"/>
      <c r="H30" s="179"/>
      <c r="I30" s="127"/>
      <c r="J30" s="179"/>
    </row>
    <row r="31" spans="1:10">
      <c r="A31" s="175"/>
      <c r="B31" s="175" t="s">
        <v>102</v>
      </c>
      <c r="C31" s="179"/>
      <c r="D31" s="179"/>
      <c r="E31" s="179"/>
      <c r="F31" s="182">
        <v>236941</v>
      </c>
      <c r="G31" s="179"/>
      <c r="H31" s="179"/>
      <c r="I31" s="127"/>
      <c r="J31" s="179"/>
    </row>
    <row r="32" spans="1:10">
      <c r="A32" s="175"/>
      <c r="B32" s="175"/>
      <c r="C32" s="179"/>
      <c r="D32" s="179"/>
      <c r="E32" s="179" t="s">
        <v>103</v>
      </c>
      <c r="F32" s="183" t="str">
        <f>IF((F31+F30)&lt;&gt;F29,"eroare","ok")</f>
        <v>ok</v>
      </c>
      <c r="G32" s="179"/>
      <c r="H32" s="179"/>
      <c r="I32" s="179"/>
      <c r="J32" s="179"/>
    </row>
    <row r="33" spans="1:10">
      <c r="A33" s="175"/>
      <c r="B33" s="175"/>
      <c r="C33" s="179"/>
      <c r="D33" s="179"/>
      <c r="E33" s="179"/>
      <c r="F33" s="179"/>
      <c r="G33" s="179"/>
      <c r="H33" s="179"/>
      <c r="I33" s="179"/>
      <c r="J33" s="179"/>
    </row>
    <row r="34" spans="1:10">
      <c r="A34" s="175"/>
      <c r="B34" s="175" t="s">
        <v>104</v>
      </c>
      <c r="C34" s="179"/>
      <c r="D34" s="179"/>
      <c r="E34" s="179"/>
      <c r="F34" s="179"/>
      <c r="G34" s="179"/>
      <c r="H34" s="179"/>
      <c r="I34" s="179"/>
      <c r="J34" s="179"/>
    </row>
    <row r="35" spans="1:10">
      <c r="A35" s="175"/>
      <c r="B35" s="175"/>
      <c r="C35" s="179"/>
      <c r="D35" s="179"/>
      <c r="E35" s="179"/>
      <c r="F35" s="179"/>
      <c r="G35" s="179"/>
      <c r="H35" s="179"/>
      <c r="I35" s="179"/>
      <c r="J35" s="179"/>
    </row>
    <row r="36" spans="1:10">
      <c r="A36" s="175"/>
      <c r="B36" s="175"/>
      <c r="C36" s="179"/>
      <c r="D36" s="179"/>
      <c r="E36" s="179"/>
      <c r="F36" s="179"/>
      <c r="G36" s="179"/>
      <c r="H36" s="179"/>
      <c r="I36" s="179"/>
      <c r="J36" s="179"/>
    </row>
    <row r="37" spans="1:10" ht="16.5" thickBot="1">
      <c r="C37" s="66" t="s">
        <v>105</v>
      </c>
    </row>
    <row r="38" spans="1:10" s="184" customFormat="1" ht="15.75">
      <c r="B38" s="185" t="s">
        <v>106</v>
      </c>
      <c r="C38" s="186" t="s">
        <v>107</v>
      </c>
      <c r="D38" s="187" t="s">
        <v>108</v>
      </c>
      <c r="E38" s="187" t="s">
        <v>109</v>
      </c>
      <c r="F38" s="474" t="s">
        <v>164</v>
      </c>
      <c r="G38" s="188" t="s">
        <v>103</v>
      </c>
    </row>
    <row r="39" spans="1:10" ht="15.75">
      <c r="B39" s="189" t="s">
        <v>165</v>
      </c>
      <c r="C39" s="412">
        <f>F27</f>
        <v>473883.32</v>
      </c>
      <c r="D39" s="412">
        <f>F30</f>
        <v>236942</v>
      </c>
      <c r="E39" s="412">
        <f>F31</f>
        <v>236941</v>
      </c>
      <c r="F39" s="411">
        <f>SUM(C39:E39)</f>
        <v>947766.32000000007</v>
      </c>
      <c r="G39" s="190">
        <f>F39-C10</f>
        <v>0</v>
      </c>
      <c r="H39" s="179"/>
      <c r="I39" s="127"/>
    </row>
    <row r="40" spans="1:10" ht="16.5" thickBot="1">
      <c r="B40" s="191" t="s">
        <v>111</v>
      </c>
      <c r="C40" s="192">
        <f>ROUND(C39/F24,4)</f>
        <v>62.099400000000003</v>
      </c>
      <c r="D40" s="192">
        <f>ROUND(D39/G24,4)</f>
        <v>213.8466</v>
      </c>
      <c r="E40" s="192">
        <f>ROUND(E39/H24,4)</f>
        <v>33.865600000000001</v>
      </c>
      <c r="F40" s="193"/>
      <c r="G40" s="184"/>
      <c r="H40" s="209"/>
    </row>
    <row r="41" spans="1:10" ht="15.75">
      <c r="B41" s="109"/>
      <c r="C41" s="108"/>
      <c r="D41" s="108"/>
      <c r="E41" s="108"/>
      <c r="F41" s="194"/>
      <c r="G41" s="184"/>
    </row>
    <row r="42" spans="1:10" ht="15.75">
      <c r="B42" s="109"/>
      <c r="C42" s="108"/>
      <c r="D42" s="108"/>
      <c r="E42" s="108"/>
      <c r="F42" s="194"/>
      <c r="G42" s="184"/>
    </row>
    <row r="43" spans="1:10" ht="15.75">
      <c r="B43" s="109"/>
      <c r="C43" s="108"/>
      <c r="D43" s="108"/>
      <c r="E43" s="108"/>
      <c r="F43" s="194"/>
      <c r="G43" s="184"/>
    </row>
    <row r="44" spans="1:10" ht="16.5" thickBot="1">
      <c r="B44" s="195"/>
      <c r="C44" s="196"/>
      <c r="D44" s="196"/>
      <c r="E44" s="196"/>
      <c r="F44" s="89"/>
      <c r="G44" s="184"/>
    </row>
    <row r="45" spans="1:10" ht="16.5" thickBot="1">
      <c r="A45" s="153" t="s">
        <v>6</v>
      </c>
      <c r="B45" s="197" t="s">
        <v>76</v>
      </c>
      <c r="C45" s="198" t="s">
        <v>112</v>
      </c>
      <c r="D45" s="199" t="s">
        <v>113</v>
      </c>
      <c r="E45" s="199" t="s">
        <v>114</v>
      </c>
      <c r="F45" s="200" t="s">
        <v>164</v>
      </c>
    </row>
    <row r="46" spans="1:10" ht="15.75" thickBot="1">
      <c r="A46" s="153">
        <v>0</v>
      </c>
      <c r="B46" s="197">
        <v>1</v>
      </c>
      <c r="C46" s="201" t="s">
        <v>115</v>
      </c>
      <c r="D46" s="202" t="s">
        <v>116</v>
      </c>
      <c r="E46" s="203" t="s">
        <v>117</v>
      </c>
      <c r="F46" s="204" t="s">
        <v>96</v>
      </c>
    </row>
    <row r="47" spans="1:10">
      <c r="A47" s="159">
        <v>1</v>
      </c>
      <c r="B47" s="205" t="s">
        <v>8</v>
      </c>
      <c r="C47" s="206">
        <f t="shared" ref="C47" si="4">ROUND(C$40*F14,0)</f>
        <v>70467</v>
      </c>
      <c r="D47" s="206">
        <f t="shared" ref="D47" si="5">ROUND(D$40*G14,0)</f>
        <v>29297</v>
      </c>
      <c r="E47" s="207">
        <f t="shared" ref="E47" si="6">ROUND(E$40*H14,0)</f>
        <v>23604</v>
      </c>
      <c r="F47" s="208">
        <f>SUM(C47:E47)</f>
        <v>123368</v>
      </c>
      <c r="G47" s="209"/>
      <c r="H47" s="179"/>
      <c r="I47" s="127"/>
      <c r="J47" s="127"/>
    </row>
    <row r="48" spans="1:10">
      <c r="A48" s="163">
        <v>2</v>
      </c>
      <c r="B48" s="167" t="s">
        <v>9</v>
      </c>
      <c r="C48" s="206">
        <f t="shared" ref="C48:C55" si="7">ROUND(C$40*F15,0)</f>
        <v>45146</v>
      </c>
      <c r="D48" s="206">
        <f t="shared" ref="D48:D56" si="8">ROUND(D$40*G15,0)</f>
        <v>13045</v>
      </c>
      <c r="E48" s="207">
        <f t="shared" ref="E48:E55" si="9">ROUND(E$40*H15,0)</f>
        <v>11514</v>
      </c>
      <c r="F48" s="208">
        <f t="shared" ref="F48:F56" si="10">SUM(C48:E48)</f>
        <v>69705</v>
      </c>
      <c r="G48" s="209"/>
      <c r="H48" s="179"/>
      <c r="I48" s="127"/>
      <c r="J48" s="127"/>
    </row>
    <row r="49" spans="1:10">
      <c r="A49" s="167">
        <v>3</v>
      </c>
      <c r="B49" s="167" t="s">
        <v>10</v>
      </c>
      <c r="C49" s="206">
        <f t="shared" si="7"/>
        <v>41820</v>
      </c>
      <c r="D49" s="206">
        <f t="shared" si="8"/>
        <v>25448</v>
      </c>
      <c r="E49" s="207">
        <f t="shared" si="9"/>
        <v>19439</v>
      </c>
      <c r="F49" s="208">
        <f t="shared" si="10"/>
        <v>86707</v>
      </c>
      <c r="G49" s="209"/>
      <c r="H49" s="179"/>
      <c r="I49" s="127"/>
      <c r="J49" s="127"/>
    </row>
    <row r="50" spans="1:10">
      <c r="A50" s="167">
        <v>4</v>
      </c>
      <c r="B50" s="167" t="s">
        <v>11</v>
      </c>
      <c r="C50" s="206">
        <f t="shared" si="7"/>
        <v>48357</v>
      </c>
      <c r="D50" s="206">
        <f t="shared" si="8"/>
        <v>33574</v>
      </c>
      <c r="E50" s="207">
        <f t="shared" si="9"/>
        <v>42535</v>
      </c>
      <c r="F50" s="208">
        <f t="shared" si="10"/>
        <v>124466</v>
      </c>
      <c r="G50" s="209"/>
      <c r="H50" s="179"/>
      <c r="I50" s="127"/>
      <c r="J50" s="127"/>
    </row>
    <row r="51" spans="1:10">
      <c r="A51" s="167">
        <v>5</v>
      </c>
      <c r="B51" s="167" t="s">
        <v>12</v>
      </c>
      <c r="C51" s="206">
        <f t="shared" si="7"/>
        <v>61303</v>
      </c>
      <c r="D51" s="206">
        <f t="shared" si="8"/>
        <v>26089</v>
      </c>
      <c r="E51" s="207">
        <f t="shared" si="9"/>
        <v>37117</v>
      </c>
      <c r="F51" s="208">
        <f t="shared" si="10"/>
        <v>124509</v>
      </c>
      <c r="G51" s="209"/>
      <c r="H51" s="179"/>
      <c r="I51" s="127"/>
      <c r="J51" s="127"/>
    </row>
    <row r="52" spans="1:10">
      <c r="A52" s="167">
        <v>6</v>
      </c>
      <c r="B52" s="167" t="s">
        <v>13</v>
      </c>
      <c r="C52" s="206">
        <f t="shared" si="7"/>
        <v>45816</v>
      </c>
      <c r="D52" s="206">
        <f t="shared" si="8"/>
        <v>30152</v>
      </c>
      <c r="E52" s="207">
        <f t="shared" si="9"/>
        <v>42992</v>
      </c>
      <c r="F52" s="208">
        <f t="shared" si="10"/>
        <v>118960</v>
      </c>
      <c r="G52" s="209"/>
      <c r="H52" s="179"/>
      <c r="I52" s="127"/>
      <c r="J52" s="127"/>
    </row>
    <row r="53" spans="1:10">
      <c r="A53" s="167">
        <v>7</v>
      </c>
      <c r="B53" s="167" t="s">
        <v>14</v>
      </c>
      <c r="C53" s="206">
        <f t="shared" si="7"/>
        <v>40586</v>
      </c>
      <c r="D53" s="206">
        <f t="shared" si="8"/>
        <v>27586</v>
      </c>
      <c r="E53" s="207">
        <f t="shared" si="9"/>
        <v>20997</v>
      </c>
      <c r="F53" s="208">
        <f t="shared" si="10"/>
        <v>89169</v>
      </c>
      <c r="G53" s="209"/>
      <c r="H53" s="179"/>
      <c r="I53" s="127"/>
      <c r="J53" s="127"/>
    </row>
    <row r="54" spans="1:10">
      <c r="A54" s="167">
        <v>8</v>
      </c>
      <c r="B54" s="167" t="s">
        <v>15</v>
      </c>
      <c r="C54" s="206">
        <f t="shared" si="7"/>
        <v>65987</v>
      </c>
      <c r="D54" s="206">
        <f t="shared" si="8"/>
        <v>22240</v>
      </c>
      <c r="E54" s="207">
        <f t="shared" si="9"/>
        <v>13275</v>
      </c>
      <c r="F54" s="208">
        <f t="shared" si="10"/>
        <v>101502</v>
      </c>
      <c r="G54" s="209"/>
      <c r="H54" s="179"/>
      <c r="I54" s="127"/>
      <c r="J54" s="127"/>
    </row>
    <row r="55" spans="1:10">
      <c r="A55" s="167">
        <v>9</v>
      </c>
      <c r="B55" s="167" t="s">
        <v>16</v>
      </c>
      <c r="C55" s="206">
        <f t="shared" si="7"/>
        <v>27053</v>
      </c>
      <c r="D55" s="206">
        <f t="shared" si="8"/>
        <v>15611</v>
      </c>
      <c r="E55" s="207">
        <f t="shared" si="9"/>
        <v>14630</v>
      </c>
      <c r="F55" s="208">
        <f t="shared" si="10"/>
        <v>57294</v>
      </c>
      <c r="G55" s="209"/>
      <c r="H55" s="179"/>
      <c r="I55" s="127"/>
      <c r="J55" s="127"/>
    </row>
    <row r="56" spans="1:10" ht="15.75" thickBot="1">
      <c r="A56" s="168">
        <v>10</v>
      </c>
      <c r="B56" s="210" t="s">
        <v>17</v>
      </c>
      <c r="C56" s="206">
        <v>27348.32</v>
      </c>
      <c r="D56" s="206">
        <f t="shared" si="8"/>
        <v>13900</v>
      </c>
      <c r="E56" s="207">
        <v>10838</v>
      </c>
      <c r="F56" s="208">
        <f t="shared" si="10"/>
        <v>52086.32</v>
      </c>
      <c r="G56" s="209"/>
      <c r="H56" s="179"/>
      <c r="I56" s="127"/>
      <c r="J56" s="127"/>
    </row>
    <row r="57" spans="1:10" ht="15.75" thickBot="1">
      <c r="A57" s="172"/>
      <c r="B57" s="211" t="s">
        <v>81</v>
      </c>
      <c r="C57" s="212">
        <f>SUM(C47:C56)</f>
        <v>473883.32</v>
      </c>
      <c r="D57" s="212">
        <f t="shared" ref="D57:F57" si="11">SUM(D47:D56)</f>
        <v>236942</v>
      </c>
      <c r="E57" s="212">
        <f t="shared" si="11"/>
        <v>236941</v>
      </c>
      <c r="F57" s="213">
        <f t="shared" si="11"/>
        <v>947766.32</v>
      </c>
      <c r="G57" s="209"/>
      <c r="I57" s="209"/>
    </row>
    <row r="59" spans="1:10" ht="15.75">
      <c r="B59" s="214" t="s">
        <v>103</v>
      </c>
      <c r="C59" s="215" t="str">
        <f>IF(C57&lt;&gt;C39,"eroare","ok")</f>
        <v>ok</v>
      </c>
      <c r="D59" s="215" t="str">
        <f>IF(D57&lt;&gt;D39,"eroare","ok")</f>
        <v>ok</v>
      </c>
      <c r="E59" s="215" t="str">
        <f>IF(E57&lt;&gt;E39,"eroare","ok")</f>
        <v>ok</v>
      </c>
      <c r="F59" s="215" t="str">
        <f>IF(F57&lt;&gt;F39,"eroare","ok")</f>
        <v>ok</v>
      </c>
    </row>
    <row r="60" spans="1:10">
      <c r="B60" s="216" t="s">
        <v>118</v>
      </c>
      <c r="C60" s="217">
        <f>C57-C39</f>
        <v>0</v>
      </c>
      <c r="D60" s="217">
        <f>D57-D39</f>
        <v>0</v>
      </c>
      <c r="E60" s="217">
        <f>E57-E39</f>
        <v>0</v>
      </c>
      <c r="F60" s="217">
        <f>F57-F39</f>
        <v>0</v>
      </c>
    </row>
    <row r="61" spans="1:10">
      <c r="B61" s="216"/>
    </row>
    <row r="62" spans="1:10">
      <c r="B62" s="10" t="s">
        <v>215</v>
      </c>
    </row>
    <row r="63" spans="1:10" ht="15.75" thickBot="1"/>
    <row r="64" spans="1:10" ht="16.5" thickBot="1">
      <c r="A64" s="153" t="s">
        <v>6</v>
      </c>
      <c r="B64" s="154" t="s">
        <v>76</v>
      </c>
      <c r="C64" s="199" t="s">
        <v>201</v>
      </c>
      <c r="D64" s="199" t="s">
        <v>199</v>
      </c>
      <c r="E64" s="478" t="s">
        <v>202</v>
      </c>
      <c r="F64" s="219"/>
      <c r="G64" s="488"/>
      <c r="H64" s="267"/>
      <c r="I64" s="127"/>
      <c r="J64" s="127"/>
    </row>
    <row r="65" spans="1:10">
      <c r="A65" s="336">
        <v>1</v>
      </c>
      <c r="B65" s="160" t="s">
        <v>8</v>
      </c>
      <c r="C65" s="206">
        <f>F47</f>
        <v>123368</v>
      </c>
      <c r="D65" s="206">
        <f>ROUND(C65/2,0)</f>
        <v>61684</v>
      </c>
      <c r="E65" s="407">
        <v>61684</v>
      </c>
      <c r="F65" s="196">
        <f>SUM(D65:E65)</f>
        <v>123368</v>
      </c>
      <c r="G65" s="489">
        <f>F65-C65</f>
        <v>0</v>
      </c>
      <c r="H65" s="489"/>
      <c r="I65" s="179"/>
      <c r="J65" s="127"/>
    </row>
    <row r="66" spans="1:10">
      <c r="A66" s="408">
        <v>2</v>
      </c>
      <c r="B66" s="164" t="s">
        <v>9</v>
      </c>
      <c r="C66" s="206">
        <f t="shared" ref="C66:C74" si="12">F48</f>
        <v>69705</v>
      </c>
      <c r="D66" s="206">
        <v>34853</v>
      </c>
      <c r="E66" s="490">
        <v>34852</v>
      </c>
      <c r="F66" s="196">
        <f t="shared" ref="F66:F74" si="13">SUM(D66:E66)</f>
        <v>69705</v>
      </c>
      <c r="G66" s="489">
        <f t="shared" ref="G66:G74" si="14">F66-C66</f>
        <v>0</v>
      </c>
      <c r="H66" s="489"/>
      <c r="I66" s="179"/>
      <c r="J66" s="127"/>
    </row>
    <row r="67" spans="1:10">
      <c r="A67" s="408">
        <v>3</v>
      </c>
      <c r="B67" s="164" t="s">
        <v>10</v>
      </c>
      <c r="C67" s="206">
        <f t="shared" si="12"/>
        <v>86707</v>
      </c>
      <c r="D67" s="206">
        <f t="shared" ref="D67:D73" si="15">ROUND(C67/2,0)</f>
        <v>43354</v>
      </c>
      <c r="E67" s="490">
        <v>43353</v>
      </c>
      <c r="F67" s="196">
        <f t="shared" si="13"/>
        <v>86707</v>
      </c>
      <c r="G67" s="489">
        <f t="shared" si="14"/>
        <v>0</v>
      </c>
      <c r="H67" s="489"/>
      <c r="I67" s="179"/>
      <c r="J67" s="127"/>
    </row>
    <row r="68" spans="1:10">
      <c r="A68" s="408">
        <v>4</v>
      </c>
      <c r="B68" s="164" t="s">
        <v>11</v>
      </c>
      <c r="C68" s="206">
        <f t="shared" si="12"/>
        <v>124466</v>
      </c>
      <c r="D68" s="206">
        <f t="shared" si="15"/>
        <v>62233</v>
      </c>
      <c r="E68" s="490">
        <v>62233</v>
      </c>
      <c r="F68" s="196">
        <f t="shared" si="13"/>
        <v>124466</v>
      </c>
      <c r="G68" s="489">
        <f t="shared" si="14"/>
        <v>0</v>
      </c>
      <c r="H68" s="489"/>
      <c r="I68" s="179"/>
      <c r="J68" s="127"/>
    </row>
    <row r="69" spans="1:10">
      <c r="A69" s="408">
        <v>5</v>
      </c>
      <c r="B69" s="164" t="s">
        <v>12</v>
      </c>
      <c r="C69" s="206">
        <f t="shared" si="12"/>
        <v>124509</v>
      </c>
      <c r="D69" s="206">
        <v>62254</v>
      </c>
      <c r="E69" s="490">
        <v>62255</v>
      </c>
      <c r="F69" s="196">
        <f t="shared" si="13"/>
        <v>124509</v>
      </c>
      <c r="G69" s="489">
        <f t="shared" si="14"/>
        <v>0</v>
      </c>
      <c r="H69" s="489"/>
      <c r="I69" s="179"/>
      <c r="J69" s="127"/>
    </row>
    <row r="70" spans="1:10">
      <c r="A70" s="408">
        <v>6</v>
      </c>
      <c r="B70" s="164" t="s">
        <v>13</v>
      </c>
      <c r="C70" s="206">
        <f t="shared" si="12"/>
        <v>118960</v>
      </c>
      <c r="D70" s="206">
        <f t="shared" si="15"/>
        <v>59480</v>
      </c>
      <c r="E70" s="490">
        <v>59480</v>
      </c>
      <c r="F70" s="196">
        <f t="shared" si="13"/>
        <v>118960</v>
      </c>
      <c r="G70" s="489">
        <f t="shared" si="14"/>
        <v>0</v>
      </c>
      <c r="H70" s="489"/>
      <c r="I70" s="179"/>
      <c r="J70" s="127"/>
    </row>
    <row r="71" spans="1:10">
      <c r="A71" s="408">
        <v>7</v>
      </c>
      <c r="B71" s="164" t="s">
        <v>14</v>
      </c>
      <c r="C71" s="206">
        <f t="shared" si="12"/>
        <v>89169</v>
      </c>
      <c r="D71" s="206">
        <v>44584</v>
      </c>
      <c r="E71" s="490">
        <v>44585</v>
      </c>
      <c r="F71" s="196">
        <f t="shared" si="13"/>
        <v>89169</v>
      </c>
      <c r="G71" s="489">
        <f t="shared" si="14"/>
        <v>0</v>
      </c>
      <c r="H71" s="489"/>
      <c r="I71" s="179"/>
      <c r="J71" s="127"/>
    </row>
    <row r="72" spans="1:10">
      <c r="A72" s="408">
        <v>8</v>
      </c>
      <c r="B72" s="164" t="s">
        <v>15</v>
      </c>
      <c r="C72" s="206">
        <f t="shared" si="12"/>
        <v>101502</v>
      </c>
      <c r="D72" s="206">
        <f t="shared" si="15"/>
        <v>50751</v>
      </c>
      <c r="E72" s="490">
        <v>50751</v>
      </c>
      <c r="F72" s="196">
        <f t="shared" si="13"/>
        <v>101502</v>
      </c>
      <c r="G72" s="489">
        <f t="shared" si="14"/>
        <v>0</v>
      </c>
      <c r="H72" s="489"/>
      <c r="I72" s="179"/>
      <c r="J72" s="127"/>
    </row>
    <row r="73" spans="1:10">
      <c r="A73" s="408">
        <v>9</v>
      </c>
      <c r="B73" s="164" t="s">
        <v>16</v>
      </c>
      <c r="C73" s="206">
        <f t="shared" si="12"/>
        <v>57294</v>
      </c>
      <c r="D73" s="206">
        <f t="shared" si="15"/>
        <v>28647</v>
      </c>
      <c r="E73" s="490">
        <v>28647</v>
      </c>
      <c r="F73" s="196">
        <f t="shared" si="13"/>
        <v>57294</v>
      </c>
      <c r="G73" s="489">
        <f t="shared" si="14"/>
        <v>0</v>
      </c>
      <c r="H73" s="489"/>
      <c r="I73" s="179"/>
      <c r="J73" s="127"/>
    </row>
    <row r="74" spans="1:10" ht="15.75" thickBot="1">
      <c r="A74" s="409">
        <v>10</v>
      </c>
      <c r="B74" s="169" t="s">
        <v>17</v>
      </c>
      <c r="C74" s="206">
        <f t="shared" si="12"/>
        <v>52086.32</v>
      </c>
      <c r="D74" s="206">
        <v>26043.32</v>
      </c>
      <c r="E74" s="490">
        <v>26043</v>
      </c>
      <c r="F74" s="196">
        <f t="shared" si="13"/>
        <v>52086.32</v>
      </c>
      <c r="G74" s="489">
        <f t="shared" si="14"/>
        <v>0</v>
      </c>
      <c r="H74" s="489"/>
      <c r="I74" s="179"/>
      <c r="J74" s="127"/>
    </row>
    <row r="75" spans="1:10" ht="15.75" thickBot="1">
      <c r="A75" s="221"/>
      <c r="B75" s="211" t="s">
        <v>81</v>
      </c>
      <c r="C75" s="410">
        <f>SUM(C65:C74)</f>
        <v>947766.32</v>
      </c>
      <c r="D75" s="410">
        <f t="shared" ref="D75:E75" si="16">SUM(D65:D74)</f>
        <v>473883.32</v>
      </c>
      <c r="E75" s="410">
        <f t="shared" si="16"/>
        <v>473883</v>
      </c>
      <c r="F75" s="108">
        <f>SUM(F65:F74)</f>
        <v>947766.32</v>
      </c>
      <c r="G75" s="108">
        <f>SUM(G65:G74)</f>
        <v>0</v>
      </c>
      <c r="H75" s="267"/>
      <c r="I75" s="127"/>
      <c r="J75" s="127"/>
    </row>
    <row r="76" spans="1:10">
      <c r="A76" s="175"/>
      <c r="B76" s="175"/>
      <c r="C76" s="1"/>
      <c r="D76" s="196"/>
      <c r="E76" s="108"/>
      <c r="F76" s="108"/>
      <c r="G76" s="267"/>
      <c r="H76" s="267"/>
      <c r="I76" s="127"/>
      <c r="J76" s="127"/>
    </row>
    <row r="77" spans="1:10">
      <c r="B77" s="1" t="s">
        <v>48</v>
      </c>
      <c r="C77" s="1" t="s">
        <v>188</v>
      </c>
      <c r="D77" s="1">
        <v>473883.32</v>
      </c>
      <c r="E77" s="209">
        <v>473883</v>
      </c>
      <c r="F77" s="184"/>
      <c r="G77" s="184"/>
      <c r="H77" s="184"/>
    </row>
    <row r="78" spans="1:10" ht="16.5">
      <c r="B78" s="1" t="s">
        <v>49</v>
      </c>
      <c r="C78" s="3"/>
      <c r="D78" s="33">
        <f>D75-D77</f>
        <v>0</v>
      </c>
      <c r="E78" s="33">
        <f>E75-E77</f>
        <v>0</v>
      </c>
    </row>
    <row r="79" spans="1:10">
      <c r="D79" s="209"/>
      <c r="E79" s="209"/>
    </row>
  </sheetData>
  <pageMargins left="0.59055118110236227" right="0" top="0.19685039370078741" bottom="0.19685039370078741" header="0.31496062992125984" footer="0.31496062992125984"/>
  <pageSetup paperSize="9" scale="85" orientation="landscape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25" workbookViewId="0">
      <selection activeCell="A2" sqref="A2"/>
    </sheetView>
  </sheetViews>
  <sheetFormatPr defaultRowHeight="15"/>
  <cols>
    <col min="1" max="1" width="5.28515625" style="65" customWidth="1"/>
    <col min="2" max="2" width="23.5703125" style="65" customWidth="1"/>
    <col min="3" max="3" width="17" style="65" customWidth="1"/>
    <col min="4" max="4" width="15.28515625" style="65" customWidth="1"/>
    <col min="5" max="6" width="15.5703125" style="65" customWidth="1"/>
    <col min="7" max="7" width="18.7109375" style="65" customWidth="1"/>
    <col min="8" max="8" width="12.7109375" style="65" customWidth="1"/>
    <col min="9" max="16384" width="9.140625" style="65"/>
  </cols>
  <sheetData>
    <row r="1" spans="1:8">
      <c r="A1" s="1" t="s">
        <v>0</v>
      </c>
      <c r="B1" s="130"/>
      <c r="C1" s="130"/>
      <c r="D1" s="130"/>
      <c r="E1" s="130"/>
      <c r="F1" s="130"/>
      <c r="G1" s="130"/>
      <c r="H1" s="130"/>
    </row>
    <row r="2" spans="1:8" ht="15.75">
      <c r="A2" s="455" t="s">
        <v>213</v>
      </c>
      <c r="B2" s="454"/>
      <c r="C2" s="130"/>
      <c r="D2" s="130"/>
      <c r="E2" s="130"/>
      <c r="F2" s="130"/>
      <c r="G2" s="130"/>
      <c r="H2" s="130"/>
    </row>
    <row r="3" spans="1:8">
      <c r="A3" s="1"/>
      <c r="B3" s="130"/>
      <c r="C3" s="130"/>
      <c r="D3" s="130"/>
      <c r="E3" s="130"/>
      <c r="F3" s="130"/>
      <c r="G3" s="130"/>
      <c r="H3" s="130"/>
    </row>
    <row r="4" spans="1:8">
      <c r="A4" s="4" t="s">
        <v>50</v>
      </c>
      <c r="B4" s="4"/>
      <c r="C4" s="5"/>
      <c r="D4" s="4" t="s">
        <v>1</v>
      </c>
      <c r="E4" s="5"/>
      <c r="F4" s="141"/>
      <c r="G4" s="4" t="s">
        <v>84</v>
      </c>
      <c r="H4" s="5"/>
    </row>
    <row r="5" spans="1:8">
      <c r="A5" s="4" t="s">
        <v>2</v>
      </c>
      <c r="B5" s="4"/>
      <c r="C5" s="5"/>
      <c r="D5" s="4" t="s">
        <v>3</v>
      </c>
      <c r="E5" s="5"/>
      <c r="F5" s="141"/>
      <c r="G5" s="4" t="s">
        <v>4</v>
      </c>
      <c r="H5" s="5"/>
    </row>
    <row r="6" spans="1:8">
      <c r="A6" s="1"/>
      <c r="B6" s="1"/>
      <c r="C6" s="130"/>
      <c r="D6" s="130"/>
      <c r="E6" s="1"/>
      <c r="F6" s="130"/>
      <c r="G6" s="130"/>
    </row>
    <row r="7" spans="1:8">
      <c r="A7" s="1"/>
      <c r="B7" s="1"/>
      <c r="C7" s="130"/>
      <c r="D7" s="130"/>
      <c r="E7" s="1"/>
      <c r="F7" s="130"/>
      <c r="H7" s="130"/>
    </row>
    <row r="8" spans="1:8">
      <c r="A8" s="130"/>
      <c r="B8" s="130"/>
      <c r="C8" s="130"/>
      <c r="D8" s="130"/>
      <c r="E8" s="130"/>
      <c r="F8" s="130"/>
      <c r="G8" s="130"/>
      <c r="H8" s="130"/>
    </row>
    <row r="9" spans="1:8">
      <c r="A9" s="10"/>
      <c r="B9" s="10" t="s">
        <v>191</v>
      </c>
      <c r="C9" s="10"/>
      <c r="D9" s="142"/>
      <c r="E9" s="143"/>
      <c r="F9" s="143"/>
      <c r="G9" s="222"/>
      <c r="H9" s="130"/>
    </row>
    <row r="10" spans="1:8">
      <c r="A10" s="10"/>
      <c r="B10" s="58" t="s">
        <v>119</v>
      </c>
      <c r="C10" s="10"/>
      <c r="D10" s="10"/>
      <c r="E10" s="10"/>
      <c r="H10" s="130"/>
    </row>
    <row r="11" spans="1:8">
      <c r="A11" s="135"/>
      <c r="B11" s="135"/>
      <c r="C11" s="10"/>
      <c r="D11" s="10"/>
      <c r="E11" s="10"/>
      <c r="F11" s="10"/>
    </row>
    <row r="12" spans="1:8" ht="15.75">
      <c r="A12" s="66" t="s">
        <v>120</v>
      </c>
      <c r="B12" s="110"/>
      <c r="C12" s="223">
        <v>4000</v>
      </c>
      <c r="D12" s="223" t="s">
        <v>121</v>
      </c>
      <c r="E12" s="224"/>
      <c r="F12" s="225"/>
      <c r="G12" s="225"/>
      <c r="H12" s="225"/>
    </row>
    <row r="13" spans="1:8">
      <c r="A13" s="58"/>
      <c r="C13" s="8"/>
      <c r="D13" s="8"/>
      <c r="E13" s="226"/>
      <c r="F13" s="224"/>
      <c r="G13" s="224"/>
      <c r="H13" s="224"/>
    </row>
    <row r="14" spans="1:8" ht="15.75" thickBot="1">
      <c r="A14" s="227"/>
      <c r="B14" s="10" t="s">
        <v>122</v>
      </c>
      <c r="F14" s="228"/>
      <c r="G14" s="228"/>
      <c r="H14" s="228"/>
    </row>
    <row r="15" spans="1:8" ht="30.75" thickBot="1">
      <c r="A15" s="147" t="s">
        <v>6</v>
      </c>
      <c r="B15" s="229" t="s">
        <v>76</v>
      </c>
      <c r="C15" s="230" t="s">
        <v>123</v>
      </c>
      <c r="D15" s="149" t="s">
        <v>124</v>
      </c>
      <c r="E15" s="150" t="s">
        <v>125</v>
      </c>
      <c r="F15" s="151" t="s">
        <v>126</v>
      </c>
      <c r="G15" s="231"/>
      <c r="H15" s="232"/>
    </row>
    <row r="16" spans="1:8">
      <c r="A16" s="147">
        <v>0</v>
      </c>
      <c r="B16" s="148">
        <v>1</v>
      </c>
      <c r="C16" s="233">
        <v>2</v>
      </c>
      <c r="D16" s="233">
        <v>3</v>
      </c>
      <c r="E16" s="233">
        <v>4</v>
      </c>
      <c r="F16" s="234" t="s">
        <v>96</v>
      </c>
      <c r="G16" s="89"/>
      <c r="H16" s="235"/>
    </row>
    <row r="17" spans="1:8">
      <c r="A17" s="164">
        <v>1</v>
      </c>
      <c r="B17" s="164" t="s">
        <v>15</v>
      </c>
      <c r="C17" s="165">
        <v>9</v>
      </c>
      <c r="D17" s="165">
        <v>148</v>
      </c>
      <c r="E17" s="165">
        <v>12</v>
      </c>
      <c r="F17" s="166">
        <f>SUM(C17:E17)</f>
        <v>169</v>
      </c>
      <c r="G17" s="236"/>
      <c r="H17" s="237"/>
    </row>
    <row r="18" spans="1:8">
      <c r="A18" s="164">
        <v>2</v>
      </c>
      <c r="B18" s="164" t="s">
        <v>44</v>
      </c>
      <c r="C18" s="165">
        <v>4</v>
      </c>
      <c r="D18" s="165">
        <v>30</v>
      </c>
      <c r="E18" s="165">
        <v>17</v>
      </c>
      <c r="F18" s="166">
        <f t="shared" ref="F18" si="0">SUM(C18:E18)</f>
        <v>51</v>
      </c>
      <c r="G18" s="236"/>
      <c r="H18" s="237"/>
    </row>
    <row r="19" spans="1:8" ht="15.75" thickBot="1">
      <c r="A19" s="238"/>
      <c r="B19" s="239" t="s">
        <v>81</v>
      </c>
      <c r="C19" s="240">
        <f>SUM(C17:C18)</f>
        <v>13</v>
      </c>
      <c r="D19" s="240">
        <f>SUM(D17:D18)</f>
        <v>178</v>
      </c>
      <c r="E19" s="240">
        <f>SUM(E17:E18)</f>
        <v>29</v>
      </c>
      <c r="F19" s="240">
        <f>SUM(F17:F18)</f>
        <v>220</v>
      </c>
      <c r="G19" s="224"/>
      <c r="H19" s="224"/>
    </row>
    <row r="20" spans="1:8">
      <c r="A20" s="241"/>
      <c r="B20" s="241"/>
      <c r="C20" s="224"/>
      <c r="D20" s="224"/>
      <c r="E20" s="224"/>
      <c r="F20" s="224"/>
      <c r="G20" s="224"/>
      <c r="H20" s="224"/>
    </row>
    <row r="22" spans="1:8">
      <c r="A22" s="227" t="s">
        <v>127</v>
      </c>
      <c r="C22" s="242"/>
      <c r="D22" s="242"/>
      <c r="E22" s="243">
        <f>C12</f>
        <v>4000</v>
      </c>
      <c r="F22" s="227" t="s">
        <v>87</v>
      </c>
      <c r="G22" s="224"/>
    </row>
    <row r="23" spans="1:8" ht="15.75" thickBot="1">
      <c r="A23" s="227"/>
      <c r="C23" s="244"/>
      <c r="D23" s="242"/>
      <c r="E23" s="245"/>
      <c r="G23" s="224"/>
    </row>
    <row r="24" spans="1:8" ht="15.75">
      <c r="A24" s="227"/>
      <c r="B24" s="185" t="s">
        <v>106</v>
      </c>
      <c r="C24" s="186" t="s">
        <v>128</v>
      </c>
      <c r="D24" s="242"/>
      <c r="E24" s="245"/>
      <c r="G24" s="224"/>
    </row>
    <row r="25" spans="1:8" ht="15.75">
      <c r="A25" s="227"/>
      <c r="B25" s="189" t="s">
        <v>165</v>
      </c>
      <c r="C25" s="62">
        <f>E22</f>
        <v>4000</v>
      </c>
      <c r="D25" s="242"/>
      <c r="E25" s="245"/>
      <c r="G25" s="224"/>
    </row>
    <row r="26" spans="1:8" ht="16.5" thickBot="1">
      <c r="A26" s="227"/>
      <c r="B26" s="191" t="s">
        <v>111</v>
      </c>
      <c r="C26" s="192">
        <f>ROUND(C25/F19,4)</f>
        <v>18.181799999999999</v>
      </c>
      <c r="D26" s="242"/>
      <c r="E26" s="245"/>
      <c r="G26" s="224"/>
    </row>
    <row r="27" spans="1:8" ht="15.75">
      <c r="A27" s="227"/>
      <c r="B27" s="109"/>
      <c r="C27" s="108"/>
      <c r="D27" s="242"/>
      <c r="E27" s="245"/>
      <c r="G27" s="224"/>
    </row>
    <row r="28" spans="1:8" ht="15.75" thickBot="1">
      <c r="A28" s="227"/>
      <c r="C28" s="1"/>
      <c r="G28" s="224"/>
    </row>
    <row r="29" spans="1:8" ht="15.75" thickBot="1">
      <c r="A29" s="246" t="s">
        <v>6</v>
      </c>
      <c r="B29" s="247" t="s">
        <v>76</v>
      </c>
      <c r="C29" s="218" t="s">
        <v>112</v>
      </c>
      <c r="E29" s="130"/>
      <c r="F29" s="130"/>
      <c r="G29" s="224"/>
    </row>
    <row r="30" spans="1:8" ht="15.75" thickBot="1">
      <c r="A30" s="248">
        <v>0</v>
      </c>
      <c r="B30" s="249">
        <v>1</v>
      </c>
      <c r="C30" s="157">
        <v>2</v>
      </c>
      <c r="G30" s="224"/>
    </row>
    <row r="31" spans="1:8">
      <c r="A31" s="160">
        <v>1</v>
      </c>
      <c r="B31" s="160" t="s">
        <v>15</v>
      </c>
      <c r="C31" s="250">
        <f>ROUND(F17*C$26,0)</f>
        <v>3073</v>
      </c>
      <c r="G31" s="224"/>
    </row>
    <row r="32" spans="1:8" ht="15.75" thickBot="1">
      <c r="A32" s="164">
        <v>2</v>
      </c>
      <c r="B32" s="169" t="s">
        <v>44</v>
      </c>
      <c r="C32" s="250">
        <f>ROUND(F18*C$26,0)</f>
        <v>927</v>
      </c>
      <c r="G32" s="224"/>
    </row>
    <row r="33" spans="1:10" ht="15.75" thickBot="1">
      <c r="A33" s="251"/>
      <c r="B33" s="252" t="s">
        <v>81</v>
      </c>
      <c r="C33" s="253">
        <f>SUM(C31:C32)</f>
        <v>4000</v>
      </c>
      <c r="E33" s="254" t="s">
        <v>129</v>
      </c>
      <c r="F33" s="254" t="str">
        <f>IF(C33=C12,"OK","EROARE")</f>
        <v>OK</v>
      </c>
      <c r="G33" s="184"/>
      <c r="H33" s="89"/>
    </row>
    <row r="34" spans="1:10">
      <c r="A34" s="241"/>
      <c r="B34" s="241"/>
      <c r="C34" s="237"/>
      <c r="D34" s="226"/>
      <c r="G34" s="224"/>
    </row>
    <row r="35" spans="1:10">
      <c r="A35" s="241"/>
      <c r="B35" s="241"/>
      <c r="C35" s="237"/>
      <c r="D35" s="226"/>
      <c r="G35" s="224"/>
    </row>
    <row r="36" spans="1:10">
      <c r="A36" s="10" t="s">
        <v>189</v>
      </c>
      <c r="B36"/>
      <c r="C36"/>
      <c r="F36" s="8"/>
      <c r="G36" s="224"/>
    </row>
    <row r="37" spans="1:10" ht="15.75" thickBot="1">
      <c r="A37" s="241"/>
      <c r="B37" s="10"/>
      <c r="C37" s="224"/>
      <c r="D37" s="224"/>
      <c r="E37" s="89"/>
      <c r="G37" s="224"/>
    </row>
    <row r="38" spans="1:10" ht="32.25" thickBot="1">
      <c r="A38" s="147" t="s">
        <v>6</v>
      </c>
      <c r="B38" s="229" t="s">
        <v>76</v>
      </c>
      <c r="C38" s="406" t="s">
        <v>200</v>
      </c>
      <c r="D38" s="491" t="s">
        <v>199</v>
      </c>
      <c r="E38" s="492" t="s">
        <v>202</v>
      </c>
      <c r="F38" s="219"/>
      <c r="G38" s="220"/>
      <c r="H38" s="255"/>
      <c r="I38" s="89"/>
      <c r="J38" s="89"/>
    </row>
    <row r="39" spans="1:10">
      <c r="A39" s="496">
        <v>1</v>
      </c>
      <c r="B39" s="497" t="s">
        <v>15</v>
      </c>
      <c r="C39" s="498">
        <f>SUM(C31)</f>
        <v>3073</v>
      </c>
      <c r="D39" s="499">
        <v>1537</v>
      </c>
      <c r="E39" s="500">
        <v>1536</v>
      </c>
      <c r="F39" s="506">
        <f>SUM(D39:E39)-C39</f>
        <v>0</v>
      </c>
      <c r="G39" s="220"/>
      <c r="H39" s="196"/>
      <c r="I39" s="89"/>
      <c r="J39" s="89"/>
    </row>
    <row r="40" spans="1:10" ht="15.75" thickBot="1">
      <c r="A40" s="501">
        <v>2</v>
      </c>
      <c r="B40" s="502" t="s">
        <v>44</v>
      </c>
      <c r="C40" s="503">
        <f>SUM(C32)</f>
        <v>927</v>
      </c>
      <c r="D40" s="504">
        <v>463</v>
      </c>
      <c r="E40" s="505">
        <v>464</v>
      </c>
      <c r="F40" s="506">
        <f>SUM(D40:E40)-C40</f>
        <v>0</v>
      </c>
      <c r="G40" s="257"/>
      <c r="H40" s="196"/>
      <c r="I40" s="89"/>
      <c r="J40" s="89"/>
    </row>
    <row r="41" spans="1:10" ht="15.75" thickBot="1">
      <c r="A41" s="494"/>
      <c r="B41" s="495" t="s">
        <v>81</v>
      </c>
      <c r="C41" s="493">
        <f>SUM(C39:C40)</f>
        <v>4000</v>
      </c>
      <c r="D41" s="493">
        <f t="shared" ref="D41:E41" si="1">SUM(D39:D40)</f>
        <v>2000</v>
      </c>
      <c r="E41" s="493">
        <f t="shared" si="1"/>
        <v>2000</v>
      </c>
      <c r="F41" s="506">
        <f>SUM(F39:F40)</f>
        <v>0</v>
      </c>
      <c r="G41" s="224"/>
      <c r="H41" s="196"/>
      <c r="I41" s="89"/>
      <c r="J41" s="89"/>
    </row>
    <row r="42" spans="1:10">
      <c r="A42" s="241"/>
      <c r="B42" s="241"/>
      <c r="C42" s="224"/>
      <c r="D42" s="226"/>
      <c r="E42" s="226"/>
      <c r="F42" s="226"/>
      <c r="G42" s="258"/>
      <c r="H42" s="196"/>
      <c r="I42" s="89"/>
      <c r="J42" s="89"/>
    </row>
    <row r="43" spans="1:10">
      <c r="B43" s="1" t="s">
        <v>48</v>
      </c>
      <c r="C43" s="1" t="s">
        <v>188</v>
      </c>
    </row>
    <row r="44" spans="1:10">
      <c r="B44" s="1" t="s">
        <v>49</v>
      </c>
      <c r="D44" s="259"/>
      <c r="E44" s="259"/>
      <c r="F44" s="259"/>
      <c r="G44" s="259"/>
      <c r="H44" s="259"/>
    </row>
  </sheetData>
  <pageMargins left="0.78740157480314965" right="0" top="0.39370078740157483" bottom="0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opLeftCell="A43" workbookViewId="0">
      <selection activeCell="A2" sqref="A2"/>
    </sheetView>
  </sheetViews>
  <sheetFormatPr defaultRowHeight="15"/>
  <cols>
    <col min="1" max="1" width="5.28515625" customWidth="1"/>
    <col min="2" max="2" width="25" customWidth="1"/>
    <col min="3" max="3" width="17.140625" customWidth="1"/>
    <col min="4" max="4" width="15.85546875" customWidth="1"/>
    <col min="5" max="5" width="15.42578125" bestFit="1" customWidth="1"/>
    <col min="6" max="6" width="14.28515625" customWidth="1"/>
    <col min="7" max="7" width="14.42578125" customWidth="1"/>
    <col min="8" max="8" width="12.7109375" customWidth="1"/>
    <col min="9" max="9" width="12.42578125" customWidth="1"/>
    <col min="10" max="10" width="11" customWidth="1"/>
    <col min="11" max="11" width="12.85546875" customWidth="1"/>
    <col min="13" max="13" width="9.85546875" bestFit="1" customWidth="1"/>
  </cols>
  <sheetData>
    <row r="1" spans="1:14" ht="15.75">
      <c r="A1" s="130" t="s">
        <v>0</v>
      </c>
      <c r="B1" s="130"/>
      <c r="C1" s="130"/>
      <c r="D1" s="130"/>
      <c r="E1" s="130"/>
      <c r="F1" s="130"/>
      <c r="J1" s="222"/>
      <c r="K1" s="222"/>
      <c r="L1" s="260"/>
      <c r="M1" s="260"/>
      <c r="N1" s="260"/>
    </row>
    <row r="2" spans="1:14" ht="15.75">
      <c r="A2" s="455" t="s">
        <v>213</v>
      </c>
      <c r="B2" s="454"/>
      <c r="C2" s="130"/>
      <c r="D2" s="130"/>
      <c r="E2" s="130"/>
      <c r="F2" s="130"/>
      <c r="J2" s="222"/>
      <c r="K2" s="222"/>
      <c r="L2" s="260"/>
      <c r="M2" s="260"/>
      <c r="N2" s="260"/>
    </row>
    <row r="3" spans="1:14">
      <c r="A3" s="4" t="s">
        <v>50</v>
      </c>
      <c r="B3" s="4"/>
      <c r="C3" s="5"/>
      <c r="D3" s="4" t="s">
        <v>1</v>
      </c>
      <c r="E3" s="5"/>
      <c r="F3" s="141"/>
      <c r="G3" s="4" t="s">
        <v>84</v>
      </c>
      <c r="H3" s="5"/>
      <c r="I3" s="130"/>
      <c r="K3" s="261"/>
    </row>
    <row r="4" spans="1:14">
      <c r="A4" s="1" t="s">
        <v>130</v>
      </c>
      <c r="B4" s="1"/>
      <c r="D4" s="1" t="s">
        <v>131</v>
      </c>
      <c r="E4" s="130"/>
      <c r="G4" s="1" t="s">
        <v>132</v>
      </c>
      <c r="I4" s="130"/>
      <c r="K4" s="261"/>
    </row>
    <row r="5" spans="1:14">
      <c r="A5" s="1"/>
      <c r="B5" s="1"/>
      <c r="C5" s="130"/>
      <c r="D5" s="130"/>
      <c r="E5" s="130"/>
      <c r="F5" s="130"/>
      <c r="J5" s="222"/>
      <c r="K5" s="261"/>
    </row>
    <row r="6" spans="1:14">
      <c r="A6" s="1"/>
      <c r="B6" s="1"/>
      <c r="C6" s="130"/>
      <c r="D6" s="130"/>
      <c r="E6" s="130"/>
      <c r="F6" s="130"/>
      <c r="J6" s="222"/>
      <c r="K6" s="222"/>
    </row>
    <row r="7" spans="1:14">
      <c r="J7" s="222"/>
      <c r="K7" s="222"/>
    </row>
    <row r="8" spans="1:14">
      <c r="B8" s="10" t="s">
        <v>190</v>
      </c>
      <c r="C8" s="262"/>
      <c r="D8" s="262"/>
      <c r="E8" s="262"/>
      <c r="F8" s="261"/>
      <c r="G8" s="261"/>
      <c r="H8" s="222"/>
      <c r="J8" s="222"/>
      <c r="K8" s="222"/>
    </row>
    <row r="9" spans="1:14" ht="12.75" customHeight="1">
      <c r="A9" s="10"/>
      <c r="B9" s="10" t="s">
        <v>133</v>
      </c>
      <c r="D9" s="262"/>
      <c r="E9" s="262"/>
      <c r="F9" s="261"/>
      <c r="G9" s="261"/>
      <c r="H9" s="222"/>
      <c r="J9" s="222"/>
      <c r="K9" s="222"/>
    </row>
    <row r="10" spans="1:14">
      <c r="A10" s="10"/>
      <c r="B10" s="65"/>
      <c r="C10" s="10"/>
      <c r="D10" s="262"/>
      <c r="E10" s="262"/>
      <c r="F10" s="261"/>
      <c r="G10" s="261"/>
      <c r="H10" s="222"/>
      <c r="J10" s="261"/>
      <c r="K10" s="261"/>
    </row>
    <row r="11" spans="1:14" ht="15.75">
      <c r="A11" s="66" t="s">
        <v>120</v>
      </c>
      <c r="B11" s="110"/>
      <c r="C11" s="263">
        <v>54000</v>
      </c>
      <c r="D11" s="264" t="s">
        <v>121</v>
      </c>
      <c r="E11" s="225"/>
      <c r="F11" s="265"/>
      <c r="G11" s="265"/>
      <c r="H11" s="266"/>
      <c r="I11" s="127"/>
      <c r="J11" s="267"/>
      <c r="K11" s="127"/>
    </row>
    <row r="12" spans="1:14" ht="16.5" thickBot="1">
      <c r="A12" s="66"/>
      <c r="B12" s="110"/>
      <c r="C12" s="264"/>
      <c r="D12" s="264"/>
      <c r="E12" s="261"/>
      <c r="F12" s="261"/>
      <c r="G12" s="261"/>
      <c r="H12" s="222"/>
      <c r="J12" s="184"/>
    </row>
    <row r="13" spans="1:14" ht="30.75" thickBot="1">
      <c r="A13" s="147" t="s">
        <v>6</v>
      </c>
      <c r="B13" s="148" t="s">
        <v>76</v>
      </c>
      <c r="C13" s="149" t="s">
        <v>123</v>
      </c>
      <c r="D13" s="149" t="s">
        <v>124</v>
      </c>
      <c r="E13" s="149" t="s">
        <v>125</v>
      </c>
      <c r="F13" s="268" t="s">
        <v>91</v>
      </c>
      <c r="G13" s="269" t="s">
        <v>134</v>
      </c>
      <c r="H13" s="151" t="s">
        <v>95</v>
      </c>
      <c r="I13" s="270"/>
      <c r="J13" s="184"/>
    </row>
    <row r="14" spans="1:14" ht="15.75" thickBot="1">
      <c r="A14" s="153">
        <v>0</v>
      </c>
      <c r="B14" s="154">
        <v>1</v>
      </c>
      <c r="C14" s="155">
        <v>2</v>
      </c>
      <c r="D14" s="155">
        <v>3</v>
      </c>
      <c r="E14" s="156">
        <v>4</v>
      </c>
      <c r="F14" s="157" t="s">
        <v>96</v>
      </c>
      <c r="G14" s="271">
        <v>6</v>
      </c>
      <c r="H14" s="157">
        <v>7</v>
      </c>
      <c r="I14" s="184"/>
      <c r="J14" s="184"/>
    </row>
    <row r="15" spans="1:14" ht="13.5" customHeight="1">
      <c r="A15" s="272">
        <v>1</v>
      </c>
      <c r="B15" s="273" t="s">
        <v>25</v>
      </c>
      <c r="C15" s="161">
        <v>15.73</v>
      </c>
      <c r="D15" s="161">
        <v>13.57</v>
      </c>
      <c r="E15" s="161">
        <v>35</v>
      </c>
      <c r="F15" s="274">
        <f>SUM(C15:E15)</f>
        <v>64.3</v>
      </c>
      <c r="G15" s="275">
        <v>0</v>
      </c>
      <c r="H15" s="276">
        <f>F15+G15</f>
        <v>64.3</v>
      </c>
      <c r="I15" s="277"/>
      <c r="J15" s="184"/>
    </row>
    <row r="16" spans="1:14">
      <c r="A16" s="114">
        <v>2</v>
      </c>
      <c r="B16" s="115" t="s">
        <v>9</v>
      </c>
      <c r="C16" s="165">
        <v>10.63</v>
      </c>
      <c r="D16" s="165">
        <v>9.17</v>
      </c>
      <c r="E16" s="165">
        <v>35</v>
      </c>
      <c r="F16" s="274">
        <f t="shared" ref="F16:F19" si="0">SUM(C16:E16)</f>
        <v>54.8</v>
      </c>
      <c r="G16" s="166">
        <v>0</v>
      </c>
      <c r="H16" s="276">
        <f t="shared" ref="H16:H19" si="1">F16+G16</f>
        <v>54.8</v>
      </c>
      <c r="I16" s="277"/>
      <c r="J16" s="184"/>
    </row>
    <row r="17" spans="1:10">
      <c r="A17" s="114">
        <v>3</v>
      </c>
      <c r="B17" s="115" t="s">
        <v>26</v>
      </c>
      <c r="C17" s="165">
        <v>12.83</v>
      </c>
      <c r="D17" s="165">
        <v>23.33</v>
      </c>
      <c r="E17" s="165">
        <v>17</v>
      </c>
      <c r="F17" s="274">
        <f t="shared" si="0"/>
        <v>53.16</v>
      </c>
      <c r="G17" s="166">
        <v>0</v>
      </c>
      <c r="H17" s="276">
        <f t="shared" si="1"/>
        <v>53.16</v>
      </c>
      <c r="I17" s="277"/>
      <c r="J17" s="184"/>
    </row>
    <row r="18" spans="1:10">
      <c r="A18" s="114">
        <v>4</v>
      </c>
      <c r="B18" s="115" t="s">
        <v>27</v>
      </c>
      <c r="C18" s="165">
        <v>7</v>
      </c>
      <c r="D18" s="165">
        <v>5</v>
      </c>
      <c r="E18" s="165">
        <v>8</v>
      </c>
      <c r="F18" s="274">
        <f t="shared" si="0"/>
        <v>20</v>
      </c>
      <c r="G18" s="166">
        <v>0</v>
      </c>
      <c r="H18" s="276">
        <f t="shared" si="1"/>
        <v>20</v>
      </c>
      <c r="I18" s="277"/>
      <c r="J18" s="184"/>
    </row>
    <row r="19" spans="1:10" ht="15.75" thickBot="1">
      <c r="A19" s="114">
        <v>5</v>
      </c>
      <c r="B19" s="115" t="s">
        <v>44</v>
      </c>
      <c r="C19" s="165">
        <v>12.4</v>
      </c>
      <c r="D19" s="165">
        <v>7.75</v>
      </c>
      <c r="E19" s="165">
        <v>8</v>
      </c>
      <c r="F19" s="278">
        <f t="shared" si="0"/>
        <v>28.15</v>
      </c>
      <c r="G19" s="166">
        <v>0</v>
      </c>
      <c r="H19" s="166">
        <f t="shared" si="1"/>
        <v>28.15</v>
      </c>
      <c r="I19" s="277"/>
      <c r="J19" s="184"/>
    </row>
    <row r="20" spans="1:10" ht="15.75" thickBot="1">
      <c r="A20" s="172"/>
      <c r="B20" s="279" t="s">
        <v>81</v>
      </c>
      <c r="C20" s="280">
        <f t="shared" ref="C20:H20" si="2">SUM(C15:C19)</f>
        <v>58.589999999999996</v>
      </c>
      <c r="D20" s="280">
        <f t="shared" si="2"/>
        <v>58.82</v>
      </c>
      <c r="E20" s="280">
        <f t="shared" si="2"/>
        <v>103</v>
      </c>
      <c r="F20" s="280">
        <f t="shared" si="2"/>
        <v>220.41</v>
      </c>
      <c r="G20" s="280">
        <f t="shared" si="2"/>
        <v>0</v>
      </c>
      <c r="H20" s="280">
        <f t="shared" si="2"/>
        <v>220.41</v>
      </c>
      <c r="I20" s="184"/>
      <c r="J20" s="184"/>
    </row>
    <row r="21" spans="1:10">
      <c r="I21" s="184"/>
      <c r="J21" s="184"/>
    </row>
    <row r="22" spans="1:10" ht="15.75">
      <c r="A22" s="281" t="s">
        <v>135</v>
      </c>
      <c r="B22" s="282"/>
      <c r="C22" s="282"/>
      <c r="D22" s="282"/>
      <c r="E22" s="282"/>
      <c r="F22" s="282"/>
      <c r="G22" s="283">
        <f>C11</f>
        <v>54000</v>
      </c>
      <c r="H22" s="284" t="s">
        <v>99</v>
      </c>
    </row>
    <row r="23" spans="1:10" ht="15.75">
      <c r="B23" s="282"/>
      <c r="C23" s="282"/>
      <c r="D23" s="282"/>
      <c r="E23" s="282"/>
      <c r="F23" s="282"/>
      <c r="G23" s="282"/>
      <c r="H23" s="284"/>
    </row>
    <row r="24" spans="1:10" ht="16.5" thickBot="1">
      <c r="B24" s="285" t="s">
        <v>104</v>
      </c>
      <c r="C24" s="286"/>
      <c r="D24" s="286"/>
      <c r="E24" s="286"/>
      <c r="F24" s="286"/>
      <c r="G24" s="282"/>
      <c r="H24" s="284"/>
    </row>
    <row r="25" spans="1:10" ht="31.5">
      <c r="B25" s="185" t="s">
        <v>106</v>
      </c>
      <c r="C25" s="186" t="s">
        <v>136</v>
      </c>
      <c r="D25" s="282"/>
      <c r="E25" s="282"/>
      <c r="F25" s="282"/>
    </row>
    <row r="26" spans="1:10" ht="15.75">
      <c r="A26" s="281"/>
      <c r="B26" s="189" t="s">
        <v>110</v>
      </c>
      <c r="C26" s="62">
        <f>G22</f>
        <v>54000</v>
      </c>
      <c r="D26" s="287"/>
      <c r="E26" s="288"/>
      <c r="F26" s="282"/>
    </row>
    <row r="27" spans="1:10" ht="16.5" thickBot="1">
      <c r="A27" s="281"/>
      <c r="B27" s="191" t="s">
        <v>111</v>
      </c>
      <c r="C27" s="192">
        <f>C26/H20</f>
        <v>244.99795835034709</v>
      </c>
      <c r="D27" s="282"/>
      <c r="E27" s="282"/>
      <c r="F27" s="282"/>
    </row>
    <row r="28" spans="1:10" ht="15.75">
      <c r="A28" s="281"/>
      <c r="B28" s="109"/>
      <c r="C28" s="108"/>
      <c r="D28" s="282"/>
      <c r="E28" s="282"/>
      <c r="F28" s="282"/>
    </row>
    <row r="29" spans="1:10" ht="15.75">
      <c r="A29" s="281"/>
      <c r="B29" s="109"/>
      <c r="C29" s="108"/>
      <c r="D29" s="282"/>
      <c r="E29" s="282"/>
      <c r="F29" s="282"/>
    </row>
    <row r="30" spans="1:10" ht="15.75">
      <c r="A30" s="281"/>
      <c r="B30" s="109"/>
      <c r="C30" s="108"/>
      <c r="D30" s="282"/>
      <c r="E30" s="282"/>
      <c r="F30" s="282"/>
    </row>
    <row r="31" spans="1:10" ht="15.75">
      <c r="A31" s="281"/>
      <c r="B31" s="109"/>
      <c r="C31" s="108"/>
      <c r="D31" s="282"/>
      <c r="E31" s="282"/>
      <c r="F31" s="282"/>
    </row>
    <row r="32" spans="1:10" ht="16.5" thickBot="1">
      <c r="A32" s="281"/>
      <c r="B32" s="282"/>
      <c r="C32" s="282"/>
      <c r="D32" s="282"/>
      <c r="E32" s="282"/>
      <c r="F32" s="282"/>
      <c r="G32" s="109"/>
      <c r="H32" s="108"/>
    </row>
    <row r="33" spans="1:9" ht="19.5" customHeight="1" thickBot="1">
      <c r="A33" s="289" t="s">
        <v>6</v>
      </c>
      <c r="B33" s="289" t="s">
        <v>76</v>
      </c>
      <c r="C33" s="290" t="s">
        <v>137</v>
      </c>
      <c r="E33" s="282"/>
      <c r="F33" s="282"/>
      <c r="G33" s="282"/>
      <c r="H33" s="284"/>
    </row>
    <row r="34" spans="1:9" ht="15.75">
      <c r="A34" s="114">
        <v>1</v>
      </c>
      <c r="B34" s="115" t="s">
        <v>25</v>
      </c>
      <c r="C34" s="291">
        <f>ROUND(C$27*H15,0)</f>
        <v>15753</v>
      </c>
      <c r="E34" s="282"/>
      <c r="F34" s="282"/>
      <c r="G34" s="282"/>
      <c r="H34" s="284"/>
    </row>
    <row r="35" spans="1:9" ht="15.75">
      <c r="A35" s="114">
        <v>2</v>
      </c>
      <c r="B35" s="115" t="s">
        <v>9</v>
      </c>
      <c r="C35" s="291">
        <f>ROUND(C$27*H16,0)</f>
        <v>13426</v>
      </c>
      <c r="E35" s="282"/>
      <c r="F35" s="282"/>
      <c r="G35" s="282"/>
      <c r="H35" s="284"/>
    </row>
    <row r="36" spans="1:9" ht="15.75">
      <c r="A36" s="114">
        <v>3</v>
      </c>
      <c r="B36" s="115" t="s">
        <v>26</v>
      </c>
      <c r="C36" s="291">
        <f>ROUND(C$27*H17,0)</f>
        <v>13024</v>
      </c>
      <c r="E36" s="292"/>
      <c r="F36" s="292"/>
      <c r="G36" s="292"/>
      <c r="H36" s="284"/>
      <c r="I36" s="184"/>
    </row>
    <row r="37" spans="1:9" ht="15.75">
      <c r="A37" s="114">
        <v>4</v>
      </c>
      <c r="B37" s="115" t="s">
        <v>27</v>
      </c>
      <c r="C37" s="291">
        <f>ROUND(C$27*H18,0)</f>
        <v>4900</v>
      </c>
      <c r="E37" s="292"/>
      <c r="F37" s="292"/>
      <c r="G37" s="292"/>
      <c r="H37" s="284"/>
      <c r="I37" s="184"/>
    </row>
    <row r="38" spans="1:9" ht="16.5" thickBot="1">
      <c r="A38" s="114">
        <v>5</v>
      </c>
      <c r="B38" s="115" t="s">
        <v>44</v>
      </c>
      <c r="C38" s="291">
        <f>ROUND(C$27*H19,0)</f>
        <v>6897</v>
      </c>
      <c r="E38" s="292"/>
      <c r="F38" s="292"/>
      <c r="G38" s="292"/>
      <c r="H38" s="284"/>
      <c r="I38" s="184"/>
    </row>
    <row r="39" spans="1:9" ht="16.5" thickBot="1">
      <c r="A39" s="293"/>
      <c r="B39" s="294" t="s">
        <v>81</v>
      </c>
      <c r="C39" s="295">
        <f>SUM(C34:C38)</f>
        <v>54000</v>
      </c>
      <c r="E39" s="296" t="s">
        <v>138</v>
      </c>
      <c r="F39" s="296" t="str">
        <f>IF(C39=C11,"ok", "eroare")</f>
        <v>ok</v>
      </c>
      <c r="G39" s="297"/>
      <c r="H39" s="298"/>
      <c r="I39" s="184"/>
    </row>
    <row r="40" spans="1:9" ht="15.75">
      <c r="A40" s="299"/>
      <c r="B40" s="299"/>
      <c r="C40" s="300"/>
      <c r="D40" s="59"/>
      <c r="E40" s="292"/>
      <c r="F40" s="292"/>
      <c r="G40" s="292"/>
      <c r="H40" s="284"/>
      <c r="I40" s="184"/>
    </row>
    <row r="41" spans="1:9" ht="15.75">
      <c r="A41" s="301" t="s">
        <v>139</v>
      </c>
      <c r="B41" s="302"/>
      <c r="C41" s="302"/>
      <c r="D41" s="302"/>
      <c r="E41" s="302"/>
      <c r="F41" s="302"/>
      <c r="G41" s="302"/>
      <c r="H41" s="284"/>
    </row>
    <row r="42" spans="1:9" ht="15.75">
      <c r="A42" s="301" t="s">
        <v>140</v>
      </c>
      <c r="B42" s="302"/>
      <c r="C42" s="302"/>
      <c r="D42" s="302"/>
      <c r="E42" s="302"/>
      <c r="F42" s="302"/>
      <c r="G42" s="302"/>
      <c r="H42" s="284"/>
    </row>
    <row r="43" spans="1:9" ht="15.75">
      <c r="A43" s="301" t="s">
        <v>141</v>
      </c>
      <c r="B43" s="302"/>
      <c r="C43" s="302"/>
      <c r="D43" s="302"/>
      <c r="E43" s="302"/>
      <c r="F43" s="302"/>
      <c r="G43" s="302"/>
      <c r="H43" s="284"/>
    </row>
    <row r="44" spans="1:9" ht="15.75">
      <c r="A44" s="301"/>
      <c r="B44" s="302"/>
      <c r="C44" s="302"/>
      <c r="D44" s="302"/>
      <c r="E44" s="302"/>
      <c r="F44" s="302"/>
      <c r="G44" s="302"/>
      <c r="H44" s="284"/>
    </row>
    <row r="45" spans="1:9" ht="15.75">
      <c r="A45" s="301"/>
      <c r="B45" s="10" t="s">
        <v>203</v>
      </c>
      <c r="C45" s="302"/>
      <c r="D45" s="302"/>
      <c r="E45" s="302"/>
      <c r="F45" s="302"/>
      <c r="G45" s="302"/>
      <c r="H45" s="284"/>
    </row>
    <row r="46" spans="1:9" ht="16.5" thickBot="1">
      <c r="A46" s="301"/>
      <c r="B46" s="302"/>
      <c r="C46" s="302"/>
      <c r="D46" s="302"/>
      <c r="E46" s="303"/>
      <c r="F46" s="303"/>
      <c r="G46" s="303"/>
      <c r="H46" s="284"/>
    </row>
    <row r="47" spans="1:9" ht="32.25" thickBot="1">
      <c r="A47" s="481" t="s">
        <v>6</v>
      </c>
      <c r="B47" s="156" t="s">
        <v>76</v>
      </c>
      <c r="C47" s="371" t="s">
        <v>187</v>
      </c>
      <c r="D47" s="482" t="s">
        <v>172</v>
      </c>
      <c r="E47" s="483" t="s">
        <v>173</v>
      </c>
      <c r="G47" s="414" t="s">
        <v>142</v>
      </c>
      <c r="H47" s="415" t="s">
        <v>103</v>
      </c>
    </row>
    <row r="48" spans="1:9" ht="15.75">
      <c r="A48" s="272">
        <v>1</v>
      </c>
      <c r="B48" s="304" t="s">
        <v>25</v>
      </c>
      <c r="C48" s="480">
        <f>C34</f>
        <v>15753</v>
      </c>
      <c r="D48" s="480">
        <v>7877</v>
      </c>
      <c r="E48" s="485">
        <v>7876</v>
      </c>
      <c r="F48" s="209"/>
      <c r="G48" s="306">
        <v>13320</v>
      </c>
      <c r="H48" s="416" t="str">
        <f>IF(D48&lt;=G48,"ok","eroare")</f>
        <v>ok</v>
      </c>
    </row>
    <row r="49" spans="1:11" ht="15.75">
      <c r="A49" s="114">
        <v>2</v>
      </c>
      <c r="B49" s="305" t="s">
        <v>9</v>
      </c>
      <c r="C49" s="479">
        <f>C35</f>
        <v>13426</v>
      </c>
      <c r="D49" s="479">
        <v>6713</v>
      </c>
      <c r="E49" s="486">
        <v>6713</v>
      </c>
      <c r="F49" s="209"/>
      <c r="G49" s="306">
        <v>9000</v>
      </c>
      <c r="H49" s="416" t="str">
        <f t="shared" ref="H49:H52" si="3">IF(D49&lt;=G49,"ok","eroare")</f>
        <v>ok</v>
      </c>
    </row>
    <row r="50" spans="1:11" ht="13.5" customHeight="1">
      <c r="A50" s="114">
        <v>3</v>
      </c>
      <c r="B50" s="305" t="s">
        <v>26</v>
      </c>
      <c r="C50" s="479">
        <f>C36</f>
        <v>13024</v>
      </c>
      <c r="D50" s="479">
        <v>6512</v>
      </c>
      <c r="E50" s="486">
        <v>6512</v>
      </c>
      <c r="F50" s="209"/>
      <c r="G50" s="306">
        <v>12600</v>
      </c>
      <c r="H50" s="416" t="str">
        <f t="shared" si="3"/>
        <v>ok</v>
      </c>
    </row>
    <row r="51" spans="1:11" ht="15.75">
      <c r="A51" s="114">
        <v>4</v>
      </c>
      <c r="B51" s="305" t="s">
        <v>27</v>
      </c>
      <c r="C51" s="479">
        <f>C37</f>
        <v>4900</v>
      </c>
      <c r="D51" s="479">
        <v>2450</v>
      </c>
      <c r="E51" s="486">
        <v>2450</v>
      </c>
      <c r="F51" s="209"/>
      <c r="G51" s="306">
        <v>7200</v>
      </c>
      <c r="H51" s="416" t="str">
        <f t="shared" si="3"/>
        <v>ok</v>
      </c>
    </row>
    <row r="52" spans="1:11" ht="16.5" thickBot="1">
      <c r="A52" s="114">
        <v>5</v>
      </c>
      <c r="B52" s="305" t="s">
        <v>44</v>
      </c>
      <c r="C52" s="484">
        <f>C38</f>
        <v>6897</v>
      </c>
      <c r="D52" s="484">
        <v>3448</v>
      </c>
      <c r="E52" s="487">
        <v>3449</v>
      </c>
      <c r="F52" s="209"/>
      <c r="G52" s="417">
        <v>14400</v>
      </c>
      <c r="H52" s="416" t="str">
        <f t="shared" si="3"/>
        <v>ok</v>
      </c>
    </row>
    <row r="53" spans="1:11" ht="16.5" thickBot="1">
      <c r="A53" s="307"/>
      <c r="B53" s="307" t="s">
        <v>81</v>
      </c>
      <c r="C53" s="413">
        <f>SUM(C48:C52)</f>
        <v>54000</v>
      </c>
      <c r="D53" s="413">
        <f t="shared" ref="D53:E53" si="4">SUM(D48:D52)</f>
        <v>27000</v>
      </c>
      <c r="E53" s="413">
        <f t="shared" si="4"/>
        <v>27000</v>
      </c>
      <c r="F53" s="107"/>
      <c r="G53" s="107"/>
      <c r="H53" s="107"/>
      <c r="I53" s="209"/>
      <c r="J53" s="209"/>
    </row>
    <row r="54" spans="1:11" ht="15.75">
      <c r="A54" s="110"/>
      <c r="B54" s="110"/>
      <c r="C54" s="110"/>
      <c r="D54" s="195"/>
      <c r="E54" s="195"/>
      <c r="F54" s="195"/>
      <c r="G54" s="195"/>
      <c r="H54" s="184"/>
    </row>
    <row r="55" spans="1:11" ht="15.75">
      <c r="A55" s="110"/>
      <c r="B55" s="308" t="s">
        <v>48</v>
      </c>
      <c r="C55" s="1" t="s">
        <v>188</v>
      </c>
      <c r="D55" s="110"/>
      <c r="E55" s="309"/>
      <c r="F55" s="309"/>
      <c r="G55" s="309"/>
      <c r="H55" s="267"/>
      <c r="I55" s="127"/>
      <c r="J55" s="127"/>
      <c r="K55" s="127"/>
    </row>
    <row r="56" spans="1:11" ht="15.75">
      <c r="A56" s="110"/>
      <c r="B56" s="308" t="s">
        <v>143</v>
      </c>
      <c r="C56" s="1"/>
      <c r="D56" s="310"/>
      <c r="E56" s="311"/>
      <c r="F56" s="311"/>
      <c r="G56" s="195"/>
      <c r="H56" s="184"/>
    </row>
    <row r="57" spans="1:11" ht="15.75">
      <c r="A57" s="110"/>
      <c r="B57" s="110"/>
      <c r="C57" s="110"/>
      <c r="D57" s="310"/>
      <c r="E57" s="311"/>
      <c r="F57" s="311"/>
      <c r="G57" s="311"/>
      <c r="H57" s="311"/>
    </row>
    <row r="58" spans="1:11" ht="15.75">
      <c r="A58" s="110"/>
      <c r="B58" s="110"/>
      <c r="C58" s="110"/>
      <c r="D58" s="110"/>
      <c r="E58" s="195"/>
      <c r="F58" s="195"/>
      <c r="G58" s="195"/>
      <c r="H58" s="184"/>
    </row>
    <row r="59" spans="1:11" ht="15.75">
      <c r="A59" s="110"/>
      <c r="B59" s="110"/>
      <c r="C59" s="110"/>
      <c r="D59" s="110"/>
      <c r="E59" s="110"/>
      <c r="F59" s="110"/>
      <c r="G59" s="110"/>
    </row>
    <row r="60" spans="1:11" ht="15.75">
      <c r="A60" s="110"/>
      <c r="B60" s="110"/>
      <c r="C60" s="110"/>
      <c r="D60" s="110"/>
      <c r="E60" s="110"/>
      <c r="F60" s="110"/>
      <c r="G60" s="110"/>
    </row>
    <row r="61" spans="1:11" ht="15.75">
      <c r="A61" s="110"/>
      <c r="B61" s="110"/>
      <c r="C61" s="110"/>
      <c r="D61" s="110"/>
      <c r="E61" s="110"/>
      <c r="F61" s="110"/>
      <c r="G61" s="110"/>
    </row>
    <row r="62" spans="1:11" ht="15.75">
      <c r="A62" s="110"/>
      <c r="B62" s="110"/>
      <c r="C62" s="110"/>
      <c r="D62" s="110"/>
      <c r="E62" s="110"/>
      <c r="F62" s="110"/>
      <c r="G62" s="110"/>
    </row>
    <row r="63" spans="1:11" ht="15.75">
      <c r="A63" s="110"/>
      <c r="B63" s="110"/>
      <c r="C63" s="110"/>
      <c r="D63" s="110"/>
      <c r="E63" s="110"/>
      <c r="F63" s="110"/>
      <c r="G63" s="110"/>
    </row>
    <row r="64" spans="1:11" ht="15.75">
      <c r="A64" s="110"/>
      <c r="B64" s="110"/>
      <c r="C64" s="110"/>
      <c r="D64" s="110"/>
      <c r="E64" s="110"/>
      <c r="F64" s="110"/>
      <c r="G64" s="1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0" workbookViewId="0">
      <selection activeCell="G12" sqref="G12"/>
    </sheetView>
  </sheetViews>
  <sheetFormatPr defaultRowHeight="15.75"/>
  <cols>
    <col min="1" max="1" width="5.85546875" style="312" customWidth="1"/>
    <col min="2" max="2" width="21.7109375" style="312" customWidth="1"/>
    <col min="3" max="3" width="14.140625" style="312" customWidth="1"/>
    <col min="4" max="4" width="17.140625" style="312" customWidth="1"/>
    <col min="5" max="5" width="17" style="312" customWidth="1"/>
    <col min="6" max="6" width="15.7109375" style="312" customWidth="1"/>
    <col min="7" max="7" width="17.85546875" style="312" customWidth="1"/>
    <col min="8" max="8" width="14.28515625" style="312" customWidth="1"/>
    <col min="9" max="16384" width="9.140625" style="312"/>
  </cols>
  <sheetData>
    <row r="1" spans="1:12">
      <c r="A1" s="302" t="s">
        <v>0</v>
      </c>
      <c r="B1" s="302"/>
      <c r="C1" s="302"/>
      <c r="D1" s="302"/>
      <c r="E1" s="302"/>
      <c r="F1" s="302"/>
      <c r="G1" s="110"/>
      <c r="H1" s="110"/>
      <c r="I1" s="110"/>
    </row>
    <row r="2" spans="1:12">
      <c r="A2" s="455" t="s">
        <v>213</v>
      </c>
      <c r="B2" s="454"/>
      <c r="C2" s="302"/>
      <c r="D2" s="302"/>
      <c r="E2" s="302"/>
      <c r="F2" s="302"/>
      <c r="G2" s="110"/>
      <c r="H2" s="110"/>
      <c r="I2" s="110"/>
    </row>
    <row r="3" spans="1:12">
      <c r="A3" s="4" t="s">
        <v>50</v>
      </c>
      <c r="B3" s="4"/>
      <c r="C3" s="5"/>
      <c r="D3" s="4" t="s">
        <v>1</v>
      </c>
      <c r="E3" s="5"/>
      <c r="F3" s="141"/>
      <c r="G3" s="4" t="s">
        <v>84</v>
      </c>
      <c r="H3" s="5"/>
      <c r="I3" s="65"/>
    </row>
    <row r="4" spans="1:12">
      <c r="A4" s="1" t="s">
        <v>130</v>
      </c>
      <c r="B4" s="1"/>
      <c r="C4" s="65"/>
      <c r="D4" s="1" t="s">
        <v>131</v>
      </c>
      <c r="E4" s="130"/>
      <c r="G4" s="1" t="s">
        <v>132</v>
      </c>
      <c r="I4" s="65"/>
    </row>
    <row r="5" spans="1:12">
      <c r="A5" s="1"/>
      <c r="B5" s="1"/>
      <c r="C5" s="130"/>
      <c r="D5" s="130"/>
      <c r="E5" s="130"/>
      <c r="F5" s="130"/>
      <c r="G5" s="65"/>
      <c r="I5" s="65"/>
    </row>
    <row r="6" spans="1:12">
      <c r="A6" s="301"/>
      <c r="B6" s="301"/>
      <c r="C6" s="302"/>
      <c r="D6" s="302"/>
      <c r="E6" s="302"/>
      <c r="F6" s="302"/>
      <c r="G6" s="110"/>
      <c r="H6" s="110"/>
      <c r="I6" s="110"/>
    </row>
    <row r="7" spans="1:12">
      <c r="A7" s="110"/>
      <c r="B7" s="110"/>
      <c r="C7" s="110"/>
      <c r="D7" s="110"/>
      <c r="E7" s="110"/>
      <c r="F7" s="110"/>
      <c r="G7" s="110"/>
      <c r="H7" s="110"/>
      <c r="I7" s="110"/>
    </row>
    <row r="8" spans="1:12">
      <c r="A8" s="110"/>
      <c r="B8" s="110"/>
      <c r="C8" s="10" t="s">
        <v>193</v>
      </c>
      <c r="D8" s="59"/>
      <c r="E8" s="59"/>
      <c r="F8" s="110"/>
      <c r="G8" s="110"/>
      <c r="H8" s="302"/>
      <c r="I8" s="110"/>
    </row>
    <row r="9" spans="1:12">
      <c r="A9" s="59"/>
      <c r="B9" s="110"/>
      <c r="C9" s="59" t="s">
        <v>144</v>
      </c>
      <c r="D9" s="110"/>
      <c r="E9" s="59"/>
      <c r="F9" s="110"/>
      <c r="G9" s="110"/>
      <c r="H9" s="302"/>
      <c r="I9" s="110"/>
    </row>
    <row r="10" spans="1:12">
      <c r="A10" s="59"/>
      <c r="B10" s="110"/>
      <c r="C10" s="59"/>
      <c r="D10" s="110"/>
      <c r="E10" s="59"/>
      <c r="F10" s="110"/>
      <c r="G10" s="110"/>
      <c r="H10" s="302"/>
      <c r="I10" s="110"/>
    </row>
    <row r="11" spans="1:12">
      <c r="A11" s="59"/>
      <c r="B11" s="110"/>
      <c r="C11" s="59"/>
      <c r="D11" s="110"/>
      <c r="E11" s="59"/>
      <c r="F11" s="110"/>
      <c r="G11" s="110"/>
      <c r="H11" s="302"/>
      <c r="I11" s="110"/>
    </row>
    <row r="12" spans="1:12" ht="20.25">
      <c r="A12" s="66" t="s">
        <v>145</v>
      </c>
      <c r="B12" s="110"/>
      <c r="C12" s="59"/>
      <c r="D12" s="313">
        <v>146000</v>
      </c>
      <c r="E12" s="59" t="s">
        <v>87</v>
      </c>
      <c r="F12" s="225"/>
      <c r="G12" s="314"/>
      <c r="H12" s="315"/>
      <c r="I12" s="314"/>
      <c r="J12" s="316"/>
      <c r="K12" s="316"/>
      <c r="L12" s="316"/>
    </row>
    <row r="13" spans="1:12">
      <c r="A13" s="59"/>
      <c r="C13" s="59"/>
      <c r="E13" s="317"/>
      <c r="F13" s="318"/>
      <c r="G13" s="318"/>
      <c r="H13" s="319"/>
      <c r="I13" s="316"/>
      <c r="J13" s="316"/>
      <c r="K13" s="316"/>
      <c r="L13" s="316"/>
    </row>
    <row r="14" spans="1:12" ht="16.5" thickBot="1"/>
    <row r="15" spans="1:12" ht="26.25" thickBot="1">
      <c r="A15" s="320" t="s">
        <v>6</v>
      </c>
      <c r="B15" s="321" t="s">
        <v>76</v>
      </c>
      <c r="C15" s="322" t="s">
        <v>123</v>
      </c>
      <c r="D15" s="322" t="s">
        <v>124</v>
      </c>
      <c r="E15" s="322" t="s">
        <v>125</v>
      </c>
      <c r="F15" s="323" t="s">
        <v>91</v>
      </c>
      <c r="G15" s="323" t="s">
        <v>134</v>
      </c>
      <c r="H15" s="324" t="s">
        <v>95</v>
      </c>
    </row>
    <row r="16" spans="1:12" ht="16.5" thickBot="1">
      <c r="A16" s="325">
        <v>1</v>
      </c>
      <c r="B16" s="326" t="s">
        <v>15</v>
      </c>
      <c r="C16" s="327">
        <v>863</v>
      </c>
      <c r="D16" s="328">
        <v>116</v>
      </c>
      <c r="E16" s="328">
        <v>20</v>
      </c>
      <c r="F16" s="329">
        <f>SUM(C16:E16)</f>
        <v>999</v>
      </c>
      <c r="G16" s="329">
        <v>30</v>
      </c>
      <c r="H16" s="330">
        <f t="shared" ref="H16" si="0">F16+G16</f>
        <v>1029</v>
      </c>
    </row>
    <row r="17" spans="1:9">
      <c r="A17" s="331"/>
      <c r="B17" s="64"/>
      <c r="C17" s="332"/>
      <c r="D17" s="332"/>
      <c r="E17" s="332"/>
      <c r="F17" s="333"/>
      <c r="G17" s="333"/>
      <c r="H17" s="332"/>
    </row>
    <row r="18" spans="1:9">
      <c r="A18" s="331"/>
      <c r="B18" s="10" t="s">
        <v>194</v>
      </c>
      <c r="C18" s="332"/>
      <c r="D18" s="332"/>
      <c r="E18" s="332"/>
      <c r="F18" s="333"/>
      <c r="G18" s="333"/>
      <c r="H18" s="332"/>
      <c r="I18" s="334"/>
    </row>
    <row r="19" spans="1:9" ht="16.5" thickBot="1">
      <c r="A19" s="331"/>
      <c r="B19" s="10"/>
      <c r="C19" s="332"/>
      <c r="D19" s="332"/>
      <c r="E19" s="332"/>
      <c r="F19" s="333"/>
      <c r="G19" s="333"/>
      <c r="H19" s="332"/>
      <c r="I19" s="334"/>
    </row>
    <row r="20" spans="1:9" ht="32.25" thickBot="1">
      <c r="A20" s="248" t="s">
        <v>6</v>
      </c>
      <c r="B20" s="335" t="s">
        <v>76</v>
      </c>
      <c r="C20" s="507" t="s">
        <v>200</v>
      </c>
      <c r="D20" s="92" t="s">
        <v>172</v>
      </c>
      <c r="E20" s="508" t="s">
        <v>173</v>
      </c>
      <c r="F20" s="219"/>
      <c r="G20" s="220"/>
      <c r="H20" s="255"/>
      <c r="I20" s="334"/>
    </row>
    <row r="21" spans="1:9" ht="16.5" thickBot="1">
      <c r="A21" s="336">
        <v>1</v>
      </c>
      <c r="B21" s="205" t="s">
        <v>15</v>
      </c>
      <c r="C21" s="510">
        <v>146000</v>
      </c>
      <c r="D21" s="510">
        <v>73000</v>
      </c>
      <c r="E21" s="510">
        <v>73000</v>
      </c>
      <c r="F21" s="256"/>
      <c r="G21" s="256"/>
      <c r="H21" s="196"/>
      <c r="I21" s="334"/>
    </row>
    <row r="22" spans="1:9" ht="16.5" thickBot="1">
      <c r="A22" s="251"/>
      <c r="B22" s="252" t="s">
        <v>81</v>
      </c>
      <c r="C22" s="511">
        <f>SUM(C21)</f>
        <v>146000</v>
      </c>
      <c r="D22" s="511">
        <f t="shared" ref="D22:E22" si="1">SUM(D21)</f>
        <v>73000</v>
      </c>
      <c r="E22" s="511">
        <f t="shared" si="1"/>
        <v>73000</v>
      </c>
      <c r="F22" s="224"/>
      <c r="G22" s="224"/>
      <c r="H22" s="224"/>
      <c r="I22" s="334"/>
    </row>
    <row r="23" spans="1:9">
      <c r="A23" s="241"/>
      <c r="B23" s="241"/>
      <c r="C23" s="224"/>
      <c r="D23" s="224"/>
      <c r="E23" s="224"/>
      <c r="F23" s="334"/>
      <c r="G23" s="334"/>
      <c r="H23" s="334"/>
      <c r="I23" s="334"/>
    </row>
    <row r="24" spans="1:9">
      <c r="D24" s="334"/>
      <c r="E24" s="334"/>
      <c r="F24" s="334"/>
    </row>
    <row r="25" spans="1:9">
      <c r="A25" s="1" t="s">
        <v>48</v>
      </c>
      <c r="C25" s="1" t="s">
        <v>188</v>
      </c>
    </row>
    <row r="26" spans="1:9">
      <c r="A26" s="1" t="s">
        <v>49</v>
      </c>
      <c r="B26" s="6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opLeftCell="A25" workbookViewId="0">
      <selection activeCell="G55" sqref="G55"/>
    </sheetView>
  </sheetViews>
  <sheetFormatPr defaultRowHeight="15"/>
  <cols>
    <col min="1" max="1" width="5.28515625" style="65" customWidth="1"/>
    <col min="2" max="2" width="22" style="65" customWidth="1"/>
    <col min="3" max="3" width="16.5703125" style="65" customWidth="1"/>
    <col min="4" max="4" width="14.140625" style="65" customWidth="1"/>
    <col min="5" max="5" width="19.5703125" style="65" bestFit="1" customWidth="1"/>
    <col min="6" max="6" width="16.5703125" style="65" customWidth="1"/>
    <col min="7" max="7" width="16.7109375" style="65" customWidth="1"/>
    <col min="8" max="8" width="14.140625" style="65" customWidth="1"/>
    <col min="9" max="9" width="12.42578125" style="65" customWidth="1"/>
    <col min="10" max="10" width="11" style="65" customWidth="1"/>
    <col min="11" max="11" width="12.85546875" style="65" customWidth="1"/>
    <col min="12" max="12" width="10.140625" style="65" bestFit="1" customWidth="1"/>
    <col min="13" max="13" width="9.85546875" style="65" bestFit="1" customWidth="1"/>
    <col min="14" max="16384" width="9.140625" style="65"/>
  </cols>
  <sheetData>
    <row r="1" spans="1:14">
      <c r="A1" s="130" t="s">
        <v>0</v>
      </c>
      <c r="B1" s="130"/>
      <c r="C1" s="130"/>
      <c r="D1" s="130"/>
      <c r="E1" s="130"/>
      <c r="F1" s="130"/>
      <c r="I1" s="130"/>
      <c r="J1" s="130"/>
      <c r="K1" s="130"/>
      <c r="L1" s="130"/>
      <c r="M1" s="130"/>
      <c r="N1" s="130"/>
    </row>
    <row r="2" spans="1:14" ht="15.75">
      <c r="A2" s="455" t="s">
        <v>213</v>
      </c>
      <c r="B2" s="454"/>
      <c r="C2" s="130"/>
      <c r="D2" s="130"/>
      <c r="E2" s="130"/>
      <c r="F2" s="130"/>
      <c r="I2" s="130"/>
      <c r="J2" s="130"/>
      <c r="K2" s="130"/>
      <c r="L2" s="130"/>
      <c r="M2" s="130"/>
      <c r="N2" s="130"/>
    </row>
    <row r="3" spans="1:14">
      <c r="A3" s="4" t="s">
        <v>50</v>
      </c>
      <c r="B3" s="4"/>
      <c r="C3" s="5"/>
      <c r="D3" s="4" t="s">
        <v>1</v>
      </c>
      <c r="E3" s="5"/>
      <c r="F3" s="141"/>
      <c r="G3" s="4" t="s">
        <v>84</v>
      </c>
      <c r="H3" s="5"/>
      <c r="J3" s="130"/>
      <c r="K3" s="130"/>
      <c r="L3" s="130"/>
      <c r="M3" s="130"/>
      <c r="N3" s="130"/>
    </row>
    <row r="4" spans="1:14">
      <c r="A4" s="4" t="s">
        <v>2</v>
      </c>
      <c r="B4" s="4"/>
      <c r="C4" s="5"/>
      <c r="D4" s="4" t="s">
        <v>3</v>
      </c>
      <c r="E4" s="5"/>
      <c r="F4" s="141"/>
      <c r="G4" s="4" t="s">
        <v>4</v>
      </c>
      <c r="H4" s="5"/>
      <c r="J4" s="130"/>
      <c r="K4" s="130"/>
      <c r="L4" s="130"/>
      <c r="M4" s="130"/>
      <c r="N4" s="130"/>
    </row>
    <row r="5" spans="1:14">
      <c r="A5" s="1"/>
      <c r="B5" s="1"/>
      <c r="C5" s="130"/>
      <c r="D5" s="130"/>
      <c r="E5" s="1"/>
      <c r="F5" s="130"/>
      <c r="G5" s="130"/>
      <c r="I5" s="1"/>
      <c r="J5" s="130"/>
      <c r="K5" s="130"/>
      <c r="L5" s="130"/>
      <c r="M5" s="130"/>
      <c r="N5" s="130"/>
    </row>
    <row r="6" spans="1:14">
      <c r="I6" s="130"/>
      <c r="J6" s="130"/>
      <c r="K6" s="130"/>
      <c r="L6" s="130"/>
      <c r="M6" s="130"/>
      <c r="N6" s="130"/>
    </row>
    <row r="7" spans="1:14">
      <c r="C7" s="10" t="s">
        <v>195</v>
      </c>
      <c r="D7" s="10"/>
      <c r="E7" s="10"/>
      <c r="H7" s="130"/>
      <c r="I7" s="130"/>
      <c r="J7" s="130"/>
      <c r="K7" s="130"/>
      <c r="L7" s="130"/>
      <c r="M7" s="130"/>
      <c r="N7" s="130"/>
    </row>
    <row r="8" spans="1:14">
      <c r="A8" s="10"/>
      <c r="C8" s="10" t="s">
        <v>146</v>
      </c>
      <c r="E8" s="10"/>
      <c r="H8" s="130"/>
      <c r="I8" s="130"/>
      <c r="J8" s="130"/>
      <c r="K8" s="130"/>
      <c r="L8" s="130"/>
      <c r="M8" s="130"/>
      <c r="N8" s="130"/>
    </row>
    <row r="9" spans="1:14">
      <c r="A9" s="10"/>
      <c r="C9" s="10"/>
      <c r="D9" s="10"/>
      <c r="E9" s="10"/>
      <c r="H9" s="130"/>
      <c r="K9" s="130"/>
      <c r="L9" s="130"/>
      <c r="M9" s="130"/>
      <c r="N9" s="130"/>
    </row>
    <row r="10" spans="1:14" ht="15.75">
      <c r="A10" s="337" t="s">
        <v>120</v>
      </c>
      <c r="B10" s="337"/>
      <c r="C10" s="338">
        <v>40000</v>
      </c>
      <c r="D10" s="339" t="s">
        <v>121</v>
      </c>
      <c r="F10" s="225"/>
      <c r="G10" s="180"/>
      <c r="H10" s="177"/>
      <c r="I10" s="177"/>
      <c r="J10" s="177"/>
      <c r="K10" s="177"/>
      <c r="L10" s="130"/>
      <c r="M10" s="130"/>
      <c r="N10" s="130"/>
    </row>
    <row r="11" spans="1:14" ht="15.75" thickBot="1">
      <c r="A11" s="58"/>
      <c r="B11" s="58"/>
      <c r="C11" s="8"/>
      <c r="D11" s="8"/>
      <c r="H11" s="130"/>
      <c r="I11" s="130"/>
      <c r="J11" s="130"/>
      <c r="K11" s="130"/>
      <c r="L11" s="130"/>
      <c r="M11" s="130"/>
      <c r="N11" s="130"/>
    </row>
    <row r="12" spans="1:14" ht="30.75" thickBot="1">
      <c r="A12" s="420" t="s">
        <v>6</v>
      </c>
      <c r="B12" s="421" t="s">
        <v>76</v>
      </c>
      <c r="C12" s="422" t="s">
        <v>123</v>
      </c>
      <c r="D12" s="422" t="s">
        <v>124</v>
      </c>
      <c r="E12" s="422" t="s">
        <v>125</v>
      </c>
      <c r="F12" s="423" t="s">
        <v>91</v>
      </c>
      <c r="G12" s="423" t="s">
        <v>134</v>
      </c>
      <c r="H12" s="424" t="s">
        <v>95</v>
      </c>
      <c r="I12" s="231"/>
      <c r="J12" s="89"/>
    </row>
    <row r="13" spans="1:14" ht="18" customHeight="1">
      <c r="A13" s="375">
        <v>1</v>
      </c>
      <c r="B13" s="160" t="s">
        <v>15</v>
      </c>
      <c r="C13" s="418">
        <v>160</v>
      </c>
      <c r="D13" s="418">
        <v>168</v>
      </c>
      <c r="E13" s="418">
        <v>25</v>
      </c>
      <c r="F13" s="419">
        <f>SUM(C13:E13)</f>
        <v>353</v>
      </c>
      <c r="G13" s="419">
        <v>30</v>
      </c>
      <c r="H13" s="419">
        <f t="shared" ref="H13:H14" si="0">F13+G13</f>
        <v>383</v>
      </c>
      <c r="I13" s="89"/>
      <c r="J13" s="89"/>
    </row>
    <row r="14" spans="1:14" ht="18" customHeight="1">
      <c r="A14" s="345">
        <v>2</v>
      </c>
      <c r="B14" s="164" t="s">
        <v>147</v>
      </c>
      <c r="C14" s="343">
        <v>185</v>
      </c>
      <c r="D14" s="343">
        <v>64</v>
      </c>
      <c r="E14" s="343">
        <v>17</v>
      </c>
      <c r="F14" s="344">
        <f>SUM(C14:E14)</f>
        <v>266</v>
      </c>
      <c r="G14" s="343">
        <v>0</v>
      </c>
      <c r="H14" s="344">
        <f t="shared" si="0"/>
        <v>266</v>
      </c>
      <c r="I14" s="89"/>
      <c r="J14" s="89"/>
    </row>
    <row r="15" spans="1:14" ht="13.5" customHeight="1" thickBot="1">
      <c r="A15" s="346"/>
      <c r="B15" s="347" t="s">
        <v>148</v>
      </c>
      <c r="C15" s="348">
        <f>SUM(C11:C14)</f>
        <v>345</v>
      </c>
      <c r="D15" s="348">
        <f t="shared" ref="D15:H15" si="1">SUM(D11:D14)</f>
        <v>232</v>
      </c>
      <c r="E15" s="348">
        <f t="shared" si="1"/>
        <v>42</v>
      </c>
      <c r="F15" s="348">
        <f t="shared" si="1"/>
        <v>619</v>
      </c>
      <c r="G15" s="348">
        <f t="shared" si="1"/>
        <v>30</v>
      </c>
      <c r="H15" s="348">
        <f t="shared" si="1"/>
        <v>649</v>
      </c>
      <c r="I15" s="236"/>
      <c r="J15" s="89"/>
    </row>
    <row r="16" spans="1:14">
      <c r="I16" s="89"/>
      <c r="J16" s="89"/>
    </row>
    <row r="17" spans="1:10">
      <c r="I17" s="89"/>
      <c r="J17" s="89"/>
    </row>
    <row r="18" spans="1:10">
      <c r="A18" s="1" t="s">
        <v>149</v>
      </c>
      <c r="B18" s="130"/>
      <c r="C18" s="130"/>
      <c r="D18" s="130"/>
      <c r="E18" s="130"/>
      <c r="F18" s="130"/>
      <c r="G18" s="243">
        <f>ROUND(C10*90%,0)</f>
        <v>36000</v>
      </c>
      <c r="H18" s="224" t="s">
        <v>99</v>
      </c>
    </row>
    <row r="19" spans="1:10">
      <c r="A19" s="1"/>
      <c r="B19" s="130"/>
      <c r="C19" s="130"/>
      <c r="D19" s="130"/>
      <c r="E19" s="130"/>
      <c r="F19" s="130"/>
      <c r="G19" s="243"/>
      <c r="H19" s="224"/>
    </row>
    <row r="20" spans="1:10">
      <c r="A20" s="1" t="s">
        <v>150</v>
      </c>
      <c r="D20" s="10"/>
      <c r="E20" s="10"/>
      <c r="F20" s="10"/>
      <c r="G20" s="349">
        <f>ROUND(C10*10%,0)</f>
        <v>4000</v>
      </c>
      <c r="H20" s="224"/>
    </row>
    <row r="21" spans="1:10">
      <c r="A21" s="1"/>
      <c r="B21" s="130"/>
      <c r="C21" s="129"/>
      <c r="D21" s="10"/>
      <c r="E21" s="10"/>
      <c r="F21" s="10" t="s">
        <v>40</v>
      </c>
      <c r="G21" s="10">
        <f>G18+G20</f>
        <v>40000</v>
      </c>
      <c r="H21" s="224"/>
    </row>
    <row r="22" spans="1:10">
      <c r="A22" s="1"/>
      <c r="B22" s="130"/>
      <c r="C22" s="129"/>
      <c r="D22" s="10"/>
      <c r="E22" s="10"/>
      <c r="F22" s="350" t="s">
        <v>103</v>
      </c>
      <c r="G22" s="351" t="str">
        <f>IF(G21&lt;&gt;C10,"eroare","ok")</f>
        <v>ok</v>
      </c>
      <c r="H22" s="224"/>
    </row>
    <row r="23" spans="1:10">
      <c r="A23" s="1"/>
      <c r="B23" s="130"/>
      <c r="C23" s="129"/>
      <c r="D23" s="10"/>
      <c r="E23" s="10"/>
      <c r="F23" s="10"/>
      <c r="G23" s="10"/>
      <c r="H23" s="224"/>
    </row>
    <row r="24" spans="1:10" ht="15.75">
      <c r="A24" s="285" t="s">
        <v>104</v>
      </c>
      <c r="B24" s="130"/>
      <c r="C24" s="130"/>
      <c r="D24" s="130"/>
      <c r="E24" s="352"/>
      <c r="F24" s="10"/>
      <c r="G24" s="10"/>
      <c r="H24" s="224"/>
    </row>
    <row r="25" spans="1:10" ht="16.5" thickBot="1">
      <c r="A25" s="285"/>
      <c r="B25" s="130"/>
      <c r="C25" s="130"/>
      <c r="D25" s="134"/>
      <c r="E25" s="353"/>
      <c r="F25" s="10"/>
      <c r="G25" s="10"/>
      <c r="H25" s="224"/>
    </row>
    <row r="26" spans="1:10" ht="16.5" thickBot="1">
      <c r="A26" s="285"/>
      <c r="B26" s="354" t="s">
        <v>106</v>
      </c>
      <c r="C26" s="355" t="s">
        <v>128</v>
      </c>
      <c r="D26" s="356" t="s">
        <v>151</v>
      </c>
      <c r="E26" s="357" t="s">
        <v>40</v>
      </c>
      <c r="F26" s="358" t="s">
        <v>103</v>
      </c>
      <c r="G26" s="10"/>
      <c r="H26" s="224"/>
    </row>
    <row r="27" spans="1:10" ht="15.75">
      <c r="A27" s="285"/>
      <c r="B27" s="359" t="s">
        <v>110</v>
      </c>
      <c r="C27" s="360">
        <f>G18</f>
        <v>36000</v>
      </c>
      <c r="D27" s="361">
        <f>G20</f>
        <v>4000</v>
      </c>
      <c r="E27" s="362">
        <f>C27+D27</f>
        <v>40000</v>
      </c>
      <c r="F27" s="358">
        <f>E27-C10</f>
        <v>0</v>
      </c>
      <c r="G27" s="10"/>
      <c r="H27" s="224"/>
    </row>
    <row r="28" spans="1:10" ht="16.5" thickBot="1">
      <c r="A28" s="285"/>
      <c r="B28" s="363" t="s">
        <v>111</v>
      </c>
      <c r="C28" s="364">
        <f>ROUND(C27/F15,4)</f>
        <v>58.158299999999997</v>
      </c>
      <c r="D28" s="365">
        <f>ROUND(D27/G15,4)</f>
        <v>133.33330000000001</v>
      </c>
      <c r="E28" s="366"/>
      <c r="F28" s="10"/>
      <c r="G28" s="10"/>
      <c r="H28" s="224"/>
    </row>
    <row r="29" spans="1:10" ht="15.75">
      <c r="A29" s="285"/>
      <c r="B29" s="130"/>
      <c r="C29" s="130"/>
      <c r="D29" s="134"/>
      <c r="E29" s="353"/>
      <c r="F29" s="10"/>
      <c r="G29" s="10"/>
      <c r="H29" s="224"/>
    </row>
    <row r="30" spans="1:10">
      <c r="A30" s="241"/>
      <c r="B30" s="241"/>
      <c r="C30" s="129"/>
      <c r="D30" s="10"/>
      <c r="E30" s="10"/>
      <c r="F30" s="10"/>
      <c r="G30" s="10"/>
      <c r="H30" s="224"/>
    </row>
    <row r="31" spans="1:10">
      <c r="A31" s="241"/>
      <c r="B31" s="241"/>
      <c r="C31" s="129"/>
      <c r="D31" s="10"/>
      <c r="E31" s="10"/>
      <c r="F31" s="10"/>
      <c r="G31" s="10"/>
      <c r="H31" s="224"/>
    </row>
    <row r="32" spans="1:10">
      <c r="A32" s="241"/>
      <c r="B32" s="241"/>
      <c r="C32" s="129"/>
      <c r="D32" s="10"/>
      <c r="E32" s="10"/>
      <c r="F32" s="10"/>
      <c r="G32" s="10"/>
      <c r="H32" s="224"/>
    </row>
    <row r="33" spans="1:10">
      <c r="A33" s="10" t="s">
        <v>196</v>
      </c>
      <c r="B33" s="367"/>
      <c r="C33" s="130"/>
      <c r="D33" s="130"/>
      <c r="E33" s="130"/>
      <c r="F33" s="130"/>
      <c r="G33" s="130"/>
      <c r="H33" s="224"/>
    </row>
    <row r="34" spans="1:10" ht="15.75" thickBot="1">
      <c r="A34" s="130"/>
      <c r="B34" s="130"/>
      <c r="C34" s="130"/>
      <c r="D34" s="134"/>
      <c r="E34" s="134"/>
      <c r="F34" s="134"/>
      <c r="G34" s="134"/>
      <c r="H34" s="224"/>
      <c r="I34" s="89"/>
    </row>
    <row r="35" spans="1:10" ht="32.25" thickBot="1">
      <c r="A35" s="368" t="s">
        <v>6</v>
      </c>
      <c r="B35" s="369" t="s">
        <v>76</v>
      </c>
      <c r="C35" s="370" t="s">
        <v>112</v>
      </c>
      <c r="D35" s="371" t="s">
        <v>152</v>
      </c>
      <c r="E35" s="372" t="s">
        <v>204</v>
      </c>
      <c r="F35" s="373"/>
      <c r="G35" s="374"/>
      <c r="H35" s="374"/>
      <c r="I35" s="89"/>
    </row>
    <row r="36" spans="1:10">
      <c r="A36" s="375">
        <v>1</v>
      </c>
      <c r="B36" s="205" t="s">
        <v>15</v>
      </c>
      <c r="C36" s="376">
        <f>ROUND(C$28*F13,0)</f>
        <v>20530</v>
      </c>
      <c r="D36" s="376">
        <f>ROUND(D$28*G13,0)</f>
        <v>4000</v>
      </c>
      <c r="E36" s="376">
        <f>SUM(C36:D36)</f>
        <v>24530</v>
      </c>
      <c r="F36" s="10"/>
      <c r="G36" s="10"/>
      <c r="H36" s="224"/>
      <c r="I36" s="196"/>
      <c r="J36" s="259"/>
    </row>
    <row r="37" spans="1:10" ht="15.75" thickBot="1">
      <c r="A37" s="331">
        <v>2</v>
      </c>
      <c r="B37" s="167" t="s">
        <v>44</v>
      </c>
      <c r="C37" s="377">
        <f>ROUND(C$28*F14,0)</f>
        <v>15470</v>
      </c>
      <c r="D37" s="377">
        <f>ROUND(D$28*G14,0)</f>
        <v>0</v>
      </c>
      <c r="E37" s="378">
        <f>SUM(C37:D37)</f>
        <v>15470</v>
      </c>
      <c r="F37" s="10"/>
      <c r="G37" s="10"/>
      <c r="H37" s="224"/>
      <c r="I37" s="196"/>
      <c r="J37" s="259"/>
    </row>
    <row r="38" spans="1:10" ht="15.75" thickBot="1">
      <c r="A38" s="251"/>
      <c r="B38" s="252" t="s">
        <v>81</v>
      </c>
      <c r="C38" s="379">
        <f>SUM(C36:C37)</f>
        <v>36000</v>
      </c>
      <c r="D38" s="380">
        <f t="shared" ref="D38:E38" si="2">SUM(D36:D37)</f>
        <v>4000</v>
      </c>
      <c r="E38" s="381">
        <f t="shared" si="2"/>
        <v>40000</v>
      </c>
      <c r="F38" s="10"/>
      <c r="G38" s="10"/>
      <c r="H38" s="10"/>
      <c r="I38" s="196"/>
    </row>
    <row r="39" spans="1:10">
      <c r="A39" s="241"/>
      <c r="B39" s="241"/>
      <c r="C39" s="10"/>
      <c r="D39" s="10"/>
      <c r="E39" s="10"/>
      <c r="F39" s="10"/>
      <c r="G39" s="10"/>
      <c r="H39" s="10"/>
      <c r="I39" s="89"/>
    </row>
    <row r="40" spans="1:10">
      <c r="A40" s="382"/>
      <c r="D40" s="383" t="s">
        <v>103</v>
      </c>
      <c r="E40" s="384" t="str">
        <f>IF(E38&lt;&gt;C10,"eroare","ok")</f>
        <v>ok</v>
      </c>
      <c r="F40" s="89"/>
      <c r="G40" s="89"/>
    </row>
    <row r="41" spans="1:10">
      <c r="A41" s="382"/>
      <c r="D41" s="196"/>
      <c r="E41" s="196"/>
      <c r="F41" s="196"/>
    </row>
    <row r="42" spans="1:10">
      <c r="A42" s="10" t="s">
        <v>205</v>
      </c>
      <c r="E42" s="89"/>
      <c r="F42" s="196"/>
      <c r="G42" s="196"/>
      <c r="H42" s="196"/>
      <c r="I42" s="89"/>
    </row>
    <row r="43" spans="1:10" ht="15.75" thickBot="1">
      <c r="D43" s="89"/>
      <c r="E43" s="89"/>
      <c r="F43" s="89"/>
      <c r="G43" s="89"/>
      <c r="H43" s="89"/>
      <c r="I43" s="89"/>
    </row>
    <row r="44" spans="1:10" ht="32.25" thickBot="1">
      <c r="A44" s="368" t="s">
        <v>6</v>
      </c>
      <c r="B44" s="369" t="s">
        <v>76</v>
      </c>
      <c r="C44" s="476" t="s">
        <v>200</v>
      </c>
      <c r="D44" s="477" t="s">
        <v>172</v>
      </c>
      <c r="E44" s="477" t="s">
        <v>173</v>
      </c>
      <c r="F44" s="219"/>
      <c r="G44" s="220"/>
      <c r="H44" s="255"/>
      <c r="I44" s="89"/>
    </row>
    <row r="45" spans="1:10">
      <c r="A45" s="425">
        <v>1</v>
      </c>
      <c r="B45" s="205" t="s">
        <v>15</v>
      </c>
      <c r="C45" s="62">
        <f>E36</f>
        <v>24530</v>
      </c>
      <c r="D45" s="62">
        <f>C45/2</f>
        <v>12265</v>
      </c>
      <c r="E45" s="62">
        <v>12265</v>
      </c>
      <c r="F45" s="89"/>
      <c r="G45" s="196"/>
      <c r="H45" s="196"/>
      <c r="I45" s="89"/>
    </row>
    <row r="46" spans="1:10" ht="15.75" thickBot="1">
      <c r="A46" s="426">
        <v>2</v>
      </c>
      <c r="B46" s="167" t="s">
        <v>44</v>
      </c>
      <c r="C46" s="62">
        <f>E37</f>
        <v>15470</v>
      </c>
      <c r="D46" s="62">
        <f>C46/2</f>
        <v>7735</v>
      </c>
      <c r="E46" s="62">
        <v>7735</v>
      </c>
      <c r="F46" s="89"/>
      <c r="G46" s="196"/>
      <c r="H46" s="196"/>
      <c r="I46" s="89"/>
    </row>
    <row r="47" spans="1:10" ht="15.75" thickBot="1">
      <c r="A47" s="251"/>
      <c r="B47" s="252" t="s">
        <v>81</v>
      </c>
      <c r="C47" s="512">
        <f>SUM(C45:C46)</f>
        <v>40000</v>
      </c>
      <c r="D47" s="512">
        <f t="shared" ref="D47:E47" si="3">SUM(D45:D46)</f>
        <v>20000</v>
      </c>
      <c r="E47" s="512">
        <f t="shared" si="3"/>
        <v>20000</v>
      </c>
      <c r="F47" s="108"/>
      <c r="G47" s="108"/>
      <c r="H47" s="108"/>
      <c r="I47" s="89"/>
    </row>
    <row r="48" spans="1:10">
      <c r="D48" s="89"/>
      <c r="E48" s="89"/>
      <c r="F48" s="89"/>
      <c r="G48" s="89"/>
      <c r="H48" s="89"/>
      <c r="I48" s="89"/>
    </row>
    <row r="49" spans="1:9">
      <c r="D49" s="89"/>
      <c r="E49" s="89"/>
      <c r="F49" s="89"/>
      <c r="G49" s="89"/>
      <c r="H49" s="89"/>
      <c r="I49" s="89"/>
    </row>
    <row r="50" spans="1:9">
      <c r="A50" s="385" t="s">
        <v>48</v>
      </c>
      <c r="C50" s="1" t="s">
        <v>188</v>
      </c>
      <c r="D50" s="89"/>
      <c r="E50" s="89"/>
    </row>
    <row r="51" spans="1:9">
      <c r="A51" s="385" t="s">
        <v>143</v>
      </c>
    </row>
    <row r="52" spans="1:9">
      <c r="A52" s="382"/>
      <c r="B52" s="36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C26" sqref="C26"/>
    </sheetView>
  </sheetViews>
  <sheetFormatPr defaultRowHeight="15.75"/>
  <cols>
    <col min="1" max="1" width="9.140625" style="312"/>
    <col min="2" max="2" width="15.85546875" style="312" customWidth="1"/>
    <col min="3" max="3" width="17.42578125" style="312" customWidth="1"/>
    <col min="4" max="4" width="16" style="312" customWidth="1"/>
    <col min="5" max="5" width="15" style="312" customWidth="1"/>
    <col min="6" max="6" width="18.5703125" style="312" customWidth="1"/>
    <col min="7" max="7" width="16.5703125" style="312" customWidth="1"/>
    <col min="8" max="8" width="12.42578125" style="312" customWidth="1"/>
    <col min="9" max="16384" width="9.140625" style="312"/>
  </cols>
  <sheetData>
    <row r="1" spans="1:13">
      <c r="A1" s="5" t="s">
        <v>0</v>
      </c>
      <c r="B1" s="5"/>
      <c r="C1" s="5"/>
      <c r="D1" s="5"/>
      <c r="E1" s="5"/>
      <c r="F1" s="5"/>
      <c r="G1" s="386"/>
      <c r="H1" s="386"/>
      <c r="I1" s="386"/>
      <c r="J1" s="386"/>
      <c r="K1" s="386"/>
      <c r="L1" s="140"/>
      <c r="M1" s="140"/>
    </row>
    <row r="2" spans="1:13">
      <c r="A2" s="455" t="s">
        <v>213</v>
      </c>
      <c r="B2" s="454"/>
      <c r="C2" s="5"/>
      <c r="D2" s="5"/>
      <c r="E2" s="5"/>
      <c r="F2" s="5"/>
      <c r="G2" s="386"/>
      <c r="H2" s="386"/>
      <c r="I2" s="386"/>
      <c r="J2" s="386"/>
      <c r="K2" s="386"/>
      <c r="L2" s="140"/>
      <c r="M2" s="140"/>
    </row>
    <row r="3" spans="1:13">
      <c r="A3" s="4" t="s">
        <v>50</v>
      </c>
      <c r="B3" s="4"/>
      <c r="C3" s="5"/>
      <c r="D3" s="4" t="s">
        <v>1</v>
      </c>
      <c r="E3" s="5"/>
      <c r="F3" s="141"/>
      <c r="G3" s="4" t="s">
        <v>84</v>
      </c>
      <c r="H3" s="5"/>
      <c r="K3" s="140"/>
      <c r="L3" s="140"/>
      <c r="M3" s="140"/>
    </row>
    <row r="4" spans="1:13">
      <c r="A4" s="1" t="s">
        <v>130</v>
      </c>
      <c r="B4" s="1"/>
      <c r="C4" s="140"/>
      <c r="D4" s="1" t="s">
        <v>131</v>
      </c>
      <c r="E4" s="130"/>
      <c r="G4" s="1" t="s">
        <v>132</v>
      </c>
      <c r="H4" s="130"/>
      <c r="K4" s="140"/>
      <c r="L4" s="140"/>
      <c r="M4" s="140"/>
    </row>
    <row r="5" spans="1:13">
      <c r="A5" s="1"/>
      <c r="B5" s="1"/>
      <c r="C5" s="130"/>
      <c r="D5" s="130"/>
      <c r="E5" s="130"/>
      <c r="F5" s="130"/>
      <c r="G5" s="140"/>
      <c r="H5" s="140"/>
      <c r="I5" s="140"/>
      <c r="J5" s="140"/>
      <c r="K5" s="140"/>
      <c r="L5" s="140"/>
      <c r="M5" s="140"/>
    </row>
    <row r="6" spans="1:13">
      <c r="A6" s="1"/>
      <c r="B6" s="1"/>
      <c r="C6" s="130"/>
      <c r="D6" s="130"/>
      <c r="E6" s="130"/>
      <c r="F6" s="130"/>
      <c r="G6" s="140"/>
      <c r="H6" s="140"/>
      <c r="I6" s="140"/>
      <c r="J6" s="140"/>
      <c r="K6" s="140"/>
      <c r="L6" s="140"/>
      <c r="M6" s="140"/>
    </row>
    <row r="7" spans="1:13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</row>
    <row r="8" spans="1:13">
      <c r="A8" s="140"/>
      <c r="B8" s="140"/>
      <c r="C8" s="10" t="s">
        <v>197</v>
      </c>
      <c r="D8" s="10"/>
      <c r="E8" s="10"/>
      <c r="F8" s="65"/>
      <c r="G8" s="65"/>
      <c r="H8" s="144"/>
      <c r="I8" s="140"/>
      <c r="J8" s="140"/>
      <c r="K8" s="140"/>
      <c r="L8" s="140"/>
      <c r="M8" s="140"/>
    </row>
    <row r="9" spans="1:13">
      <c r="A9" s="10"/>
      <c r="B9" s="140"/>
      <c r="C9" s="58"/>
      <c r="D9" s="1" t="s">
        <v>153</v>
      </c>
      <c r="E9" s="142"/>
      <c r="F9" s="143"/>
      <c r="G9" s="143"/>
      <c r="H9" s="144"/>
      <c r="I9" s="140"/>
      <c r="J9" s="140"/>
      <c r="K9" s="140"/>
      <c r="L9" s="140"/>
      <c r="M9" s="140"/>
    </row>
    <row r="10" spans="1:13">
      <c r="A10" s="140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</row>
    <row r="11" spans="1:13">
      <c r="B11" s="59"/>
      <c r="D11" s="334"/>
      <c r="E11" s="334"/>
      <c r="F11" s="334"/>
      <c r="G11" s="334"/>
    </row>
    <row r="12" spans="1:13">
      <c r="D12" s="334"/>
      <c r="E12" s="334"/>
      <c r="F12" s="334"/>
      <c r="G12" s="334"/>
    </row>
    <row r="13" spans="1:13" ht="16.5" thickBot="1">
      <c r="A13" s="58" t="s">
        <v>154</v>
      </c>
      <c r="B13" s="58"/>
      <c r="C13" s="65"/>
      <c r="D13" s="387">
        <v>1650</v>
      </c>
      <c r="E13" s="388" t="s">
        <v>87</v>
      </c>
      <c r="F13" s="225"/>
      <c r="G13" s="127"/>
      <c r="H13" s="127"/>
      <c r="I13" s="316"/>
      <c r="J13" s="316"/>
      <c r="K13" s="316"/>
      <c r="L13" s="316"/>
    </row>
    <row r="14" spans="1:13" ht="30">
      <c r="A14" s="389" t="s">
        <v>6</v>
      </c>
      <c r="B14" s="340" t="s">
        <v>76</v>
      </c>
      <c r="C14" s="149" t="s">
        <v>123</v>
      </c>
      <c r="D14" s="149" t="s">
        <v>124</v>
      </c>
      <c r="E14" s="149" t="s">
        <v>125</v>
      </c>
      <c r="F14" s="341" t="s">
        <v>91</v>
      </c>
      <c r="G14" s="341" t="s">
        <v>134</v>
      </c>
      <c r="H14" s="324" t="s">
        <v>95</v>
      </c>
    </row>
    <row r="15" spans="1:13">
      <c r="A15" s="342">
        <v>1</v>
      </c>
      <c r="B15" s="53" t="s">
        <v>155</v>
      </c>
      <c r="C15" s="343">
        <v>16.670000000000002</v>
      </c>
      <c r="D15" s="343">
        <v>17.329999999999998</v>
      </c>
      <c r="E15" s="343">
        <v>35</v>
      </c>
      <c r="F15" s="344">
        <f>SUM(C15:E15)</f>
        <v>69</v>
      </c>
      <c r="G15" s="344">
        <v>0</v>
      </c>
      <c r="H15" s="343">
        <f t="shared" ref="H15" si="0">F15+G15</f>
        <v>69</v>
      </c>
    </row>
    <row r="16" spans="1:13">
      <c r="A16" s="331"/>
      <c r="B16" s="64"/>
      <c r="C16" s="332"/>
      <c r="D16" s="332"/>
      <c r="E16" s="332"/>
      <c r="F16" s="333"/>
      <c r="G16" s="333"/>
      <c r="H16" s="332"/>
    </row>
    <row r="17" spans="1:9">
      <c r="A17" s="331"/>
      <c r="B17" s="64"/>
      <c r="C17" s="332"/>
      <c r="D17" s="332"/>
      <c r="E17" s="332"/>
      <c r="F17" s="333"/>
      <c r="G17" s="333"/>
      <c r="H17" s="332"/>
    </row>
    <row r="18" spans="1:9">
      <c r="A18" s="331"/>
      <c r="B18" s="64"/>
      <c r="C18" s="332"/>
      <c r="D18" s="332"/>
      <c r="E18" s="332"/>
      <c r="F18" s="333"/>
      <c r="G18" s="333"/>
      <c r="H18" s="332"/>
    </row>
    <row r="19" spans="1:9">
      <c r="A19" s="331"/>
      <c r="B19" s="10" t="s">
        <v>192</v>
      </c>
      <c r="C19" s="65"/>
      <c r="D19" s="65"/>
      <c r="E19" s="65"/>
      <c r="F19" s="65"/>
      <c r="G19" s="333"/>
      <c r="H19" s="332"/>
    </row>
    <row r="20" spans="1:9" ht="16.5" thickBot="1">
      <c r="A20" s="331"/>
      <c r="B20" s="64"/>
      <c r="C20" s="332"/>
      <c r="D20" s="332"/>
      <c r="E20" s="332"/>
      <c r="F20" s="333"/>
      <c r="G20" s="333"/>
      <c r="H20" s="332"/>
      <c r="I20" s="334"/>
    </row>
    <row r="21" spans="1:9" ht="32.25" thickBot="1">
      <c r="A21" s="248" t="s">
        <v>6</v>
      </c>
      <c r="B21" s="335" t="s">
        <v>76</v>
      </c>
      <c r="C21" s="476" t="s">
        <v>206</v>
      </c>
      <c r="D21" s="477" t="s">
        <v>172</v>
      </c>
      <c r="E21" s="477" t="s">
        <v>173</v>
      </c>
      <c r="F21" s="219"/>
      <c r="G21" s="220"/>
      <c r="H21" s="255"/>
      <c r="I21" s="334"/>
    </row>
    <row r="22" spans="1:9" ht="16.5" thickBot="1">
      <c r="A22" s="336">
        <v>1</v>
      </c>
      <c r="B22" s="390" t="s">
        <v>155</v>
      </c>
      <c r="C22" s="509">
        <v>1650</v>
      </c>
      <c r="D22" s="509">
        <v>825</v>
      </c>
      <c r="E22" s="509">
        <v>825</v>
      </c>
      <c r="F22" s="256"/>
      <c r="G22" s="256"/>
      <c r="H22" s="196"/>
      <c r="I22" s="391"/>
    </row>
    <row r="23" spans="1:9" ht="16.5" thickBot="1">
      <c r="A23" s="251"/>
      <c r="B23" s="252" t="s">
        <v>81</v>
      </c>
      <c r="C23" s="511">
        <f>SUM(C22:C22)</f>
        <v>1650</v>
      </c>
      <c r="D23" s="511">
        <f t="shared" ref="D23:E23" si="1">SUM(D22:D22)</f>
        <v>825</v>
      </c>
      <c r="E23" s="511">
        <f t="shared" si="1"/>
        <v>825</v>
      </c>
      <c r="F23" s="224"/>
      <c r="G23" s="224"/>
      <c r="H23" s="224"/>
      <c r="I23" s="334"/>
    </row>
    <row r="24" spans="1:9">
      <c r="D24" s="334"/>
      <c r="E24" s="334"/>
      <c r="F24" s="334"/>
      <c r="G24" s="334"/>
      <c r="H24" s="334"/>
      <c r="I24" s="334"/>
    </row>
    <row r="25" spans="1:9">
      <c r="D25" s="334"/>
      <c r="E25" s="334"/>
      <c r="F25" s="334"/>
      <c r="G25" s="334"/>
      <c r="H25" s="334"/>
      <c r="I25" s="334"/>
    </row>
    <row r="26" spans="1:9">
      <c r="A26" s="385" t="s">
        <v>48</v>
      </c>
      <c r="B26" s="65"/>
      <c r="C26" s="1"/>
      <c r="F26" s="334"/>
      <c r="G26" s="334"/>
      <c r="H26" s="334"/>
      <c r="I26" s="334"/>
    </row>
    <row r="27" spans="1:9">
      <c r="A27" s="385" t="s">
        <v>143</v>
      </c>
      <c r="B27" s="65"/>
      <c r="C27" s="6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I19" sqref="I19"/>
    </sheetView>
  </sheetViews>
  <sheetFormatPr defaultRowHeight="15"/>
  <cols>
    <col min="1" max="1" width="9.140625" style="65"/>
    <col min="2" max="2" width="23.5703125" style="65" bestFit="1" customWidth="1"/>
    <col min="3" max="3" width="16.140625" style="65" customWidth="1"/>
    <col min="4" max="9" width="10.85546875" style="65" bestFit="1" customWidth="1"/>
    <col min="10" max="10" width="9.140625" style="65"/>
    <col min="11" max="11" width="12.7109375" style="65" customWidth="1"/>
    <col min="12" max="12" width="10" style="65" customWidth="1"/>
    <col min="13" max="13" width="12.85546875" style="65" customWidth="1"/>
    <col min="14" max="16384" width="9.140625" style="65"/>
  </cols>
  <sheetData>
    <row r="1" spans="1:13" ht="15.75">
      <c r="D1" s="66" t="s">
        <v>52</v>
      </c>
    </row>
    <row r="2" spans="1:13" ht="15.75" thickBot="1"/>
    <row r="3" spans="1:13" ht="43.5" thickBot="1">
      <c r="A3" s="67" t="s">
        <v>6</v>
      </c>
      <c r="B3" s="68" t="s">
        <v>24</v>
      </c>
      <c r="C3" s="68"/>
      <c r="D3" s="69" t="s">
        <v>53</v>
      </c>
      <c r="E3" s="69" t="s">
        <v>54</v>
      </c>
      <c r="F3" s="69" t="s">
        <v>55</v>
      </c>
      <c r="G3" s="69" t="s">
        <v>56</v>
      </c>
      <c r="H3" s="69" t="s">
        <v>57</v>
      </c>
      <c r="I3" s="69" t="s">
        <v>58</v>
      </c>
      <c r="J3" s="70" t="s">
        <v>59</v>
      </c>
      <c r="K3" s="71" t="s">
        <v>60</v>
      </c>
      <c r="L3" s="72" t="s">
        <v>61</v>
      </c>
      <c r="M3" s="71" t="s">
        <v>62</v>
      </c>
    </row>
    <row r="4" spans="1:13" ht="15.75">
      <c r="A4" s="73">
        <v>1</v>
      </c>
      <c r="B4" s="74" t="s">
        <v>25</v>
      </c>
      <c r="C4" s="75" t="s">
        <v>63</v>
      </c>
      <c r="D4" s="76" t="s">
        <v>64</v>
      </c>
      <c r="E4" s="76" t="s">
        <v>64</v>
      </c>
      <c r="F4" s="76" t="s">
        <v>64</v>
      </c>
      <c r="G4" s="76" t="s">
        <v>64</v>
      </c>
      <c r="H4" s="76" t="s">
        <v>65</v>
      </c>
      <c r="I4" s="76" t="s">
        <v>66</v>
      </c>
      <c r="J4" s="77"/>
      <c r="K4" s="78"/>
      <c r="L4" s="79"/>
      <c r="M4" s="80"/>
    </row>
    <row r="5" spans="1:13" ht="16.5" thickBot="1">
      <c r="A5" s="81"/>
      <c r="B5" s="82"/>
      <c r="C5" s="64" t="s">
        <v>67</v>
      </c>
      <c r="D5" s="83">
        <v>3.5</v>
      </c>
      <c r="E5" s="83">
        <v>3.5</v>
      </c>
      <c r="F5" s="83">
        <v>3.5</v>
      </c>
      <c r="G5" s="83">
        <v>3.5</v>
      </c>
      <c r="H5" s="83">
        <v>3.5</v>
      </c>
      <c r="I5" s="83">
        <v>1</v>
      </c>
      <c r="J5" s="84">
        <f>SUM(D5:I5)</f>
        <v>18.5</v>
      </c>
      <c r="K5" s="85">
        <f>J5*3*4</f>
        <v>222</v>
      </c>
      <c r="L5" s="86">
        <v>60</v>
      </c>
      <c r="M5" s="87">
        <f>K5*L5</f>
        <v>13320</v>
      </c>
    </row>
    <row r="6" spans="1:13" ht="15.75">
      <c r="A6" s="73">
        <v>2</v>
      </c>
      <c r="B6" s="74" t="s">
        <v>9</v>
      </c>
      <c r="C6" s="75" t="s">
        <v>63</v>
      </c>
      <c r="D6" s="76" t="s">
        <v>68</v>
      </c>
      <c r="E6" s="76" t="s">
        <v>68</v>
      </c>
      <c r="F6" s="76" t="s">
        <v>68</v>
      </c>
      <c r="G6" s="76" t="s">
        <v>68</v>
      </c>
      <c r="H6" s="76" t="s">
        <v>68</v>
      </c>
      <c r="I6" s="76" t="s">
        <v>69</v>
      </c>
      <c r="J6" s="77"/>
      <c r="K6" s="88"/>
      <c r="L6" s="89"/>
      <c r="M6" s="90"/>
    </row>
    <row r="7" spans="1:13" ht="16.5" thickBot="1">
      <c r="A7" s="81"/>
      <c r="B7" s="82"/>
      <c r="C7" s="64" t="s">
        <v>67</v>
      </c>
      <c r="D7" s="83">
        <v>2</v>
      </c>
      <c r="E7" s="83">
        <v>2</v>
      </c>
      <c r="F7" s="83">
        <v>2</v>
      </c>
      <c r="G7" s="83">
        <v>2</v>
      </c>
      <c r="H7" s="83">
        <v>2</v>
      </c>
      <c r="I7" s="83">
        <v>2.5</v>
      </c>
      <c r="J7" s="84">
        <f>SUM(D7:I7)</f>
        <v>12.5</v>
      </c>
      <c r="K7" s="85">
        <f>J7*3*4</f>
        <v>150</v>
      </c>
      <c r="L7" s="89">
        <v>60</v>
      </c>
      <c r="M7" s="87">
        <f>K7*L7</f>
        <v>9000</v>
      </c>
    </row>
    <row r="8" spans="1:13" ht="15.75">
      <c r="A8" s="73">
        <v>3</v>
      </c>
      <c r="B8" s="74" t="s">
        <v>26</v>
      </c>
      <c r="C8" s="75" t="s">
        <v>63</v>
      </c>
      <c r="D8" s="76" t="s">
        <v>70</v>
      </c>
      <c r="E8" s="76" t="s">
        <v>70</v>
      </c>
      <c r="F8" s="76" t="s">
        <v>70</v>
      </c>
      <c r="G8" s="76" t="s">
        <v>70</v>
      </c>
      <c r="H8" s="76" t="s">
        <v>70</v>
      </c>
      <c r="I8" s="76"/>
      <c r="J8" s="77"/>
      <c r="K8" s="88"/>
      <c r="L8" s="79"/>
      <c r="M8" s="80"/>
    </row>
    <row r="9" spans="1:13" ht="16.5" thickBot="1">
      <c r="A9" s="81"/>
      <c r="B9" s="82"/>
      <c r="C9" s="64" t="s">
        <v>67</v>
      </c>
      <c r="D9" s="83">
        <v>3.5</v>
      </c>
      <c r="E9" s="83">
        <v>3.5</v>
      </c>
      <c r="F9" s="83">
        <v>3.5</v>
      </c>
      <c r="G9" s="83">
        <v>3.5</v>
      </c>
      <c r="H9" s="83">
        <v>3.5</v>
      </c>
      <c r="I9" s="83"/>
      <c r="J9" s="84">
        <f>SUM(D9:I9)</f>
        <v>17.5</v>
      </c>
      <c r="K9" s="85">
        <f>J9*3*4</f>
        <v>210</v>
      </c>
      <c r="L9" s="86">
        <v>60</v>
      </c>
      <c r="M9" s="87">
        <f>K9*L9</f>
        <v>12600</v>
      </c>
    </row>
    <row r="10" spans="1:13" ht="15.75">
      <c r="A10" s="73">
        <v>4</v>
      </c>
      <c r="B10" s="91" t="s">
        <v>27</v>
      </c>
      <c r="C10" s="75" t="s">
        <v>63</v>
      </c>
      <c r="D10" s="92" t="s">
        <v>71</v>
      </c>
      <c r="E10" s="92" t="s">
        <v>71</v>
      </c>
      <c r="F10" s="92" t="s">
        <v>71</v>
      </c>
      <c r="G10" s="92" t="s">
        <v>71</v>
      </c>
      <c r="H10" s="92" t="s">
        <v>71</v>
      </c>
      <c r="I10" s="92"/>
      <c r="J10" s="93"/>
      <c r="K10" s="88"/>
      <c r="L10" s="79"/>
      <c r="M10" s="80"/>
    </row>
    <row r="11" spans="1:13" ht="16.5" thickBot="1">
      <c r="A11" s="81"/>
      <c r="B11" s="64"/>
      <c r="C11" s="64" t="s">
        <v>67</v>
      </c>
      <c r="D11" s="83">
        <v>2</v>
      </c>
      <c r="E11" s="83">
        <v>2</v>
      </c>
      <c r="F11" s="83">
        <v>2</v>
      </c>
      <c r="G11" s="83">
        <v>2</v>
      </c>
      <c r="H11" s="83">
        <v>2</v>
      </c>
      <c r="I11" s="83"/>
      <c r="J11" s="84">
        <f>SUM(D11:H11)</f>
        <v>10</v>
      </c>
      <c r="K11" s="94">
        <f>J11*3*4</f>
        <v>120</v>
      </c>
      <c r="L11" s="89">
        <v>60</v>
      </c>
      <c r="M11" s="95">
        <f>K11*L11</f>
        <v>7200</v>
      </c>
    </row>
    <row r="12" spans="1:13" ht="15.75">
      <c r="A12" s="73">
        <v>5</v>
      </c>
      <c r="B12" s="96" t="s">
        <v>21</v>
      </c>
      <c r="C12" s="91" t="s">
        <v>63</v>
      </c>
      <c r="D12" s="76" t="s">
        <v>77</v>
      </c>
      <c r="E12" s="76" t="s">
        <v>77</v>
      </c>
      <c r="F12" s="76" t="s">
        <v>77</v>
      </c>
      <c r="G12" s="76" t="s">
        <v>77</v>
      </c>
      <c r="H12" s="76" t="s">
        <v>77</v>
      </c>
      <c r="I12" s="76"/>
      <c r="J12" s="116"/>
      <c r="K12" s="117"/>
      <c r="L12" s="117"/>
      <c r="M12" s="118"/>
    </row>
    <row r="13" spans="1:13" ht="15.75">
      <c r="A13" s="81"/>
      <c r="B13" s="100"/>
      <c r="C13" s="64"/>
      <c r="D13" s="97" t="s">
        <v>78</v>
      </c>
      <c r="E13" s="97" t="s">
        <v>78</v>
      </c>
      <c r="F13" s="97" t="s">
        <v>78</v>
      </c>
      <c r="G13" s="97" t="s">
        <v>78</v>
      </c>
      <c r="H13" s="97" t="s">
        <v>78</v>
      </c>
      <c r="I13" s="97"/>
      <c r="J13" s="98"/>
      <c r="K13" s="99"/>
      <c r="L13" s="99"/>
      <c r="M13" s="119"/>
    </row>
    <row r="14" spans="1:13" ht="15.75">
      <c r="A14" s="81"/>
      <c r="B14" s="100"/>
      <c r="C14" s="64"/>
      <c r="D14" s="97"/>
      <c r="E14" s="97" t="s">
        <v>72</v>
      </c>
      <c r="F14" s="97"/>
      <c r="G14" s="97" t="s">
        <v>79</v>
      </c>
      <c r="H14" s="97"/>
      <c r="I14" s="97"/>
      <c r="J14" s="98"/>
      <c r="K14" s="99"/>
      <c r="L14" s="99"/>
      <c r="M14" s="119"/>
    </row>
    <row r="15" spans="1:13" ht="15.75">
      <c r="A15" s="81"/>
      <c r="B15" s="100"/>
      <c r="C15" s="64"/>
      <c r="D15" s="97"/>
      <c r="E15" s="97" t="s">
        <v>80</v>
      </c>
      <c r="F15" s="97"/>
      <c r="G15" s="97" t="s">
        <v>80</v>
      </c>
      <c r="H15" s="97"/>
      <c r="I15" s="97"/>
      <c r="J15" s="98"/>
      <c r="K15" s="99"/>
      <c r="L15" s="99"/>
      <c r="M15" s="119"/>
    </row>
    <row r="16" spans="1:13" ht="16.5" thickBot="1">
      <c r="A16" s="101"/>
      <c r="B16" s="102"/>
      <c r="C16" s="103" t="s">
        <v>67</v>
      </c>
      <c r="D16" s="104">
        <v>2</v>
      </c>
      <c r="E16" s="104">
        <v>3.5</v>
      </c>
      <c r="F16" s="104">
        <v>2</v>
      </c>
      <c r="G16" s="104">
        <v>3.5</v>
      </c>
      <c r="H16" s="104">
        <v>2</v>
      </c>
      <c r="I16" s="104"/>
      <c r="J16" s="120">
        <f>SUM(D16:H16)</f>
        <v>13</v>
      </c>
      <c r="K16" s="121">
        <f>J16*3*4</f>
        <v>156</v>
      </c>
      <c r="L16" s="122">
        <v>60</v>
      </c>
      <c r="M16" s="123">
        <f>K16*L16</f>
        <v>9360</v>
      </c>
    </row>
    <row r="17" spans="1:13" ht="15.75">
      <c r="B17" s="89"/>
      <c r="C17" s="64"/>
      <c r="D17" s="105"/>
      <c r="E17" s="105"/>
      <c r="F17" s="105"/>
      <c r="G17" s="105"/>
      <c r="H17" s="105"/>
      <c r="I17" s="105"/>
      <c r="J17" s="106"/>
      <c r="K17" s="107"/>
      <c r="L17" s="89"/>
      <c r="M17" s="108"/>
    </row>
    <row r="18" spans="1:13" ht="15.75">
      <c r="A18" s="109" t="s">
        <v>73</v>
      </c>
      <c r="B18" s="110"/>
      <c r="C18" s="110"/>
      <c r="D18" s="110"/>
      <c r="E18" s="110"/>
      <c r="F18" s="110"/>
      <c r="G18" s="110"/>
      <c r="H18" s="110"/>
      <c r="I18" s="110"/>
      <c r="J18" s="110"/>
    </row>
    <row r="19" spans="1:13" ht="15.75">
      <c r="A19" s="111" t="s">
        <v>74</v>
      </c>
      <c r="B19" s="110"/>
      <c r="C19" s="110"/>
      <c r="D19" s="110"/>
      <c r="E19" s="110"/>
      <c r="F19" s="110"/>
      <c r="G19" s="110"/>
      <c r="H19" s="110"/>
      <c r="I19" s="110"/>
      <c r="J19" s="110"/>
    </row>
    <row r="20" spans="1:13" ht="15.75">
      <c r="A20" s="110" t="s">
        <v>75</v>
      </c>
      <c r="B20" s="110"/>
      <c r="C20" s="110"/>
      <c r="D20" s="110"/>
      <c r="E20" s="110"/>
      <c r="F20" s="110"/>
      <c r="G20" s="110"/>
      <c r="H20" s="110"/>
      <c r="I20" s="110"/>
      <c r="J20" s="110"/>
    </row>
    <row r="22" spans="1:13" ht="28.5">
      <c r="A22" s="112" t="s">
        <v>6</v>
      </c>
      <c r="B22" s="112" t="s">
        <v>76</v>
      </c>
      <c r="C22" s="113" t="s">
        <v>62</v>
      </c>
    </row>
    <row r="23" spans="1:13">
      <c r="A23" s="114">
        <v>1</v>
      </c>
      <c r="B23" s="115" t="s">
        <v>25</v>
      </c>
      <c r="C23" s="62">
        <v>13320</v>
      </c>
    </row>
    <row r="24" spans="1:13">
      <c r="A24" s="114">
        <v>2</v>
      </c>
      <c r="B24" s="115" t="s">
        <v>9</v>
      </c>
      <c r="C24" s="62">
        <v>9000</v>
      </c>
    </row>
    <row r="25" spans="1:13">
      <c r="A25" s="114">
        <v>3</v>
      </c>
      <c r="B25" s="115" t="s">
        <v>26</v>
      </c>
      <c r="C25" s="62">
        <v>12600</v>
      </c>
    </row>
    <row r="26" spans="1:13">
      <c r="A26" s="114">
        <v>4</v>
      </c>
      <c r="B26" s="115" t="s">
        <v>27</v>
      </c>
      <c r="C26" s="124">
        <v>7200</v>
      </c>
    </row>
    <row r="27" spans="1:13">
      <c r="A27" s="114">
        <v>5</v>
      </c>
      <c r="B27" s="115" t="s">
        <v>44</v>
      </c>
      <c r="C27" s="124">
        <v>9360</v>
      </c>
    </row>
    <row r="29" spans="1:13">
      <c r="C29" s="259">
        <f>SUM(C23:C28)</f>
        <v>51480</v>
      </c>
    </row>
  </sheetData>
  <pageMargins left="0.19685039370078741" right="0" top="0.74803149606299213" bottom="0.19685039370078741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contract= val aprilie mai 2021</vt:lpstr>
      <vt:lpstr>CA </vt:lpstr>
      <vt:lpstr>laborator</vt:lpstr>
      <vt:lpstr>citologie</vt:lpstr>
      <vt:lpstr>ecografii</vt:lpstr>
      <vt:lpstr>CT si RMN</vt:lpstr>
      <vt:lpstr>radiologie</vt:lpstr>
      <vt:lpstr>radiologie dentara</vt:lpstr>
      <vt:lpstr>suma max eco</vt:lpstr>
      <vt:lpstr>'contract= val aprilie mai 2021'!Print_Titles</vt:lpstr>
      <vt:lpstr>ecografii!Print_Titles</vt:lpstr>
      <vt:lpstr>laborator!Print_Titles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adri</cp:lastModifiedBy>
  <cp:lastPrinted>2021-03-31T09:30:48Z</cp:lastPrinted>
  <dcterms:created xsi:type="dcterms:W3CDTF">2020-02-13T06:39:04Z</dcterms:created>
  <dcterms:modified xsi:type="dcterms:W3CDTF">2021-04-02T09:15:35Z</dcterms:modified>
</cp:coreProperties>
</file>