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624" activeTab="1"/>
  </bookViews>
  <sheets>
    <sheet name="contract = serv august" sheetId="1" r:id="rId1"/>
    <sheet name="oct si nov suplimentate" sheetId="16" r:id="rId2"/>
    <sheet name="suma max eco" sheetId="15" r:id="rId3"/>
    <sheet name="ca 2021" sheetId="8" r:id="rId4"/>
    <sheet name="laboratoare" sheetId="9" r:id="rId5"/>
    <sheet name="cito" sheetId="10" r:id="rId6"/>
    <sheet name="eco" sheetId="11" r:id="rId7"/>
    <sheet name="CTR MN" sheetId="12" r:id="rId8"/>
    <sheet name="radiologie" sheetId="13" r:id="rId9"/>
    <sheet name="radiologie dentara" sheetId="14" r:id="rId10"/>
  </sheets>
  <definedNames>
    <definedName name="_xlnm.Print_Titles" localSheetId="0">'contract = serv august'!$7:$8</definedName>
    <definedName name="_xlnm.Print_Titles" localSheetId="6">eco!$8:$9</definedName>
    <definedName name="_xlnm.Print_Titles" localSheetId="4">laboratoare!$6:$8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9" i="1" l="1"/>
  <c r="O114" i="1"/>
  <c r="J40" i="16" l="1"/>
  <c r="J51" i="16"/>
  <c r="J28" i="16"/>
  <c r="J21" i="16"/>
  <c r="C18" i="8" l="1"/>
  <c r="I49" i="16"/>
  <c r="I50" i="16"/>
  <c r="I33" i="16"/>
  <c r="I34" i="16"/>
  <c r="I35" i="16"/>
  <c r="I36" i="16"/>
  <c r="I37" i="16"/>
  <c r="I38" i="16"/>
  <c r="I39" i="16"/>
  <c r="I27" i="16"/>
  <c r="I55" i="16"/>
  <c r="I48" i="16"/>
  <c r="I44" i="16"/>
  <c r="I32" i="16"/>
  <c r="I26" i="16"/>
  <c r="I12" i="16"/>
  <c r="I13" i="16"/>
  <c r="I14" i="16"/>
  <c r="I15" i="16"/>
  <c r="I16" i="16"/>
  <c r="I17" i="16"/>
  <c r="I18" i="16"/>
  <c r="I19" i="16"/>
  <c r="I20" i="16"/>
  <c r="I11" i="16"/>
  <c r="K8" i="15" l="1"/>
  <c r="K9" i="15"/>
  <c r="K10" i="15"/>
  <c r="K11" i="15"/>
  <c r="K12" i="15"/>
  <c r="K13" i="15"/>
  <c r="K14" i="15"/>
  <c r="K7" i="15"/>
  <c r="K21" i="15"/>
  <c r="K22" i="15"/>
  <c r="K23" i="15"/>
  <c r="K24" i="15"/>
  <c r="K25" i="15"/>
  <c r="K26" i="15"/>
  <c r="K27" i="15"/>
  <c r="K20" i="15"/>
  <c r="I28" i="15"/>
  <c r="J27" i="15"/>
  <c r="J26" i="15"/>
  <c r="J25" i="15"/>
  <c r="J24" i="15"/>
  <c r="J23" i="15"/>
  <c r="J22" i="15"/>
  <c r="J21" i="15"/>
  <c r="J20" i="15"/>
  <c r="J14" i="15"/>
  <c r="J13" i="15"/>
  <c r="J12" i="15"/>
  <c r="J11" i="15"/>
  <c r="J10" i="15"/>
  <c r="J9" i="15"/>
  <c r="J8" i="15"/>
  <c r="J7" i="15"/>
  <c r="L64" i="1"/>
  <c r="F70" i="1"/>
  <c r="F68" i="1"/>
  <c r="H44" i="16"/>
  <c r="E44" i="16"/>
  <c r="H55" i="16"/>
  <c r="H50" i="16"/>
  <c r="H49" i="16"/>
  <c r="H48" i="16"/>
  <c r="H39" i="16"/>
  <c r="H38" i="16"/>
  <c r="H37" i="16"/>
  <c r="H36" i="16"/>
  <c r="H35" i="16"/>
  <c r="H34" i="16"/>
  <c r="H33" i="16"/>
  <c r="H32" i="16"/>
  <c r="H27" i="16"/>
  <c r="H26" i="16"/>
  <c r="D40" i="16"/>
  <c r="F40" i="16"/>
  <c r="G40" i="16"/>
  <c r="D51" i="16"/>
  <c r="F51" i="16"/>
  <c r="G51" i="16"/>
  <c r="E55" i="16"/>
  <c r="E50" i="16"/>
  <c r="E49" i="16"/>
  <c r="E48" i="16"/>
  <c r="E39" i="16"/>
  <c r="E38" i="16"/>
  <c r="E37" i="16"/>
  <c r="E36" i="16"/>
  <c r="E35" i="16"/>
  <c r="E34" i="16"/>
  <c r="E33" i="16"/>
  <c r="E32" i="16"/>
  <c r="E27" i="16"/>
  <c r="E28" i="16" s="1"/>
  <c r="E26" i="16"/>
  <c r="D28" i="16"/>
  <c r="F28" i="16"/>
  <c r="G28" i="16"/>
  <c r="H12" i="16"/>
  <c r="H13" i="16"/>
  <c r="H14" i="16"/>
  <c r="H15" i="16"/>
  <c r="H16" i="16"/>
  <c r="H17" i="16"/>
  <c r="H18" i="16"/>
  <c r="H19" i="16"/>
  <c r="H20" i="16"/>
  <c r="H11" i="16"/>
  <c r="E12" i="16"/>
  <c r="E21" i="16" s="1"/>
  <c r="E13" i="16"/>
  <c r="E14" i="16"/>
  <c r="E15" i="16"/>
  <c r="E16" i="16"/>
  <c r="E17" i="16"/>
  <c r="E18" i="16"/>
  <c r="E19" i="16"/>
  <c r="E20" i="16"/>
  <c r="E11" i="16"/>
  <c r="D21" i="16"/>
  <c r="F21" i="16"/>
  <c r="F58" i="16" s="1"/>
  <c r="G21" i="16"/>
  <c r="C51" i="16"/>
  <c r="C40" i="16"/>
  <c r="C28" i="16"/>
  <c r="C21" i="16"/>
  <c r="C42" i="13"/>
  <c r="D42" i="13" s="1"/>
  <c r="G19" i="13"/>
  <c r="D36" i="10"/>
  <c r="E36" i="10"/>
  <c r="C38" i="8"/>
  <c r="D33" i="8"/>
  <c r="D34" i="8"/>
  <c r="D35" i="8"/>
  <c r="D36" i="8"/>
  <c r="D37" i="8"/>
  <c r="D32" i="8"/>
  <c r="F23" i="8"/>
  <c r="F24" i="8"/>
  <c r="F25" i="8"/>
  <c r="F26" i="8"/>
  <c r="F27" i="8"/>
  <c r="F22" i="8"/>
  <c r="F28" i="8" s="1"/>
  <c r="B28" i="8"/>
  <c r="C23" i="8" s="1"/>
  <c r="G16" i="13"/>
  <c r="E16" i="13"/>
  <c r="D16" i="13"/>
  <c r="C16" i="13"/>
  <c r="F15" i="13"/>
  <c r="H15" i="13" s="1"/>
  <c r="F14" i="13"/>
  <c r="H14" i="13" s="1"/>
  <c r="F13" i="13"/>
  <c r="C58" i="16" l="1"/>
  <c r="E51" i="16"/>
  <c r="H28" i="16"/>
  <c r="H40" i="16"/>
  <c r="H51" i="16"/>
  <c r="H21" i="16"/>
  <c r="I51" i="16"/>
  <c r="I21" i="16"/>
  <c r="I28" i="16"/>
  <c r="E40" i="16"/>
  <c r="I40" i="16"/>
  <c r="D58" i="16"/>
  <c r="H58" i="16"/>
  <c r="G58" i="16"/>
  <c r="E58" i="16"/>
  <c r="F16" i="13"/>
  <c r="D38" i="8"/>
  <c r="C22" i="8"/>
  <c r="C26" i="8"/>
  <c r="C24" i="8"/>
  <c r="C25" i="8"/>
  <c r="H13" i="13"/>
  <c r="H16" i="13" s="1"/>
  <c r="I58" i="16" l="1"/>
  <c r="C28" i="8"/>
  <c r="D28" i="8"/>
  <c r="E28" i="8" l="1"/>
  <c r="F29" i="9" l="1"/>
  <c r="I15" i="15"/>
  <c r="E23" i="14"/>
  <c r="D23" i="14"/>
  <c r="C22" i="14"/>
  <c r="C23" i="14" s="1"/>
  <c r="H15" i="14"/>
  <c r="F15" i="14"/>
  <c r="C28" i="13"/>
  <c r="E22" i="12"/>
  <c r="D22" i="12"/>
  <c r="C21" i="12"/>
  <c r="C22" i="12" s="1"/>
  <c r="H16" i="12"/>
  <c r="F16" i="12"/>
  <c r="E58" i="11"/>
  <c r="C57" i="11"/>
  <c r="G41" i="11"/>
  <c r="G25" i="11"/>
  <c r="C29" i="11" s="1"/>
  <c r="G23" i="11"/>
  <c r="E23" i="11"/>
  <c r="D23" i="11"/>
  <c r="C23" i="11"/>
  <c r="F22" i="11"/>
  <c r="H22" i="11" s="1"/>
  <c r="F21" i="11"/>
  <c r="H21" i="11" s="1"/>
  <c r="F20" i="11"/>
  <c r="H20" i="11" s="1"/>
  <c r="F19" i="11"/>
  <c r="H19" i="11" s="1"/>
  <c r="F18" i="11"/>
  <c r="H18" i="11" s="1"/>
  <c r="F17" i="11"/>
  <c r="H17" i="11" s="1"/>
  <c r="F16" i="11"/>
  <c r="H16" i="11" s="1"/>
  <c r="F15" i="11"/>
  <c r="F23" i="11" s="1"/>
  <c r="E19" i="10"/>
  <c r="C22" i="10" s="1"/>
  <c r="E16" i="10"/>
  <c r="D16" i="10"/>
  <c r="C16" i="10"/>
  <c r="F15" i="10"/>
  <c r="F14" i="10"/>
  <c r="C29" i="13" l="1"/>
  <c r="H15" i="11"/>
  <c r="H23" i="11" s="1"/>
  <c r="C30" i="11" s="1"/>
  <c r="F16" i="10"/>
  <c r="C23" i="10" s="1"/>
  <c r="C34" i="11" l="1"/>
  <c r="C51" i="11" s="1"/>
  <c r="D51" i="11" s="1"/>
  <c r="C36" i="11"/>
  <c r="C53" i="11" s="1"/>
  <c r="D53" i="11" s="1"/>
  <c r="C38" i="11"/>
  <c r="C55" i="11" s="1"/>
  <c r="D55" i="11" s="1"/>
  <c r="C33" i="11"/>
  <c r="C35" i="11"/>
  <c r="C52" i="11" s="1"/>
  <c r="D52" i="11" s="1"/>
  <c r="C37" i="11"/>
  <c r="C54" i="11" s="1"/>
  <c r="D54" i="11" s="1"/>
  <c r="C39" i="11"/>
  <c r="C56" i="11" s="1"/>
  <c r="D56" i="11" s="1"/>
  <c r="C34" i="13"/>
  <c r="C43" i="13" s="1"/>
  <c r="C32" i="13"/>
  <c r="C27" i="10"/>
  <c r="C28" i="10"/>
  <c r="C35" i="10" s="1"/>
  <c r="C35" i="13" l="1"/>
  <c r="E35" i="13" s="1"/>
  <c r="C41" i="13"/>
  <c r="D41" i="13" s="1"/>
  <c r="D44" i="13" s="1"/>
  <c r="C50" i="11"/>
  <c r="C41" i="11"/>
  <c r="I41" i="11" s="1"/>
  <c r="E44" i="13"/>
  <c r="C34" i="10"/>
  <c r="C36" i="10" s="1"/>
  <c r="C29" i="10"/>
  <c r="F29" i="10" s="1"/>
  <c r="C44" i="13" l="1"/>
  <c r="D50" i="11"/>
  <c r="D58" i="11" s="1"/>
  <c r="C58" i="11"/>
  <c r="H25" i="9"/>
  <c r="G25" i="9"/>
  <c r="F25" i="9"/>
  <c r="E25" i="9"/>
  <c r="D25" i="9"/>
  <c r="C24" i="9"/>
  <c r="I24" i="9" s="1"/>
  <c r="C23" i="9"/>
  <c r="I23" i="9" s="1"/>
  <c r="C22" i="9"/>
  <c r="I22" i="9" s="1"/>
  <c r="C21" i="9"/>
  <c r="I21" i="9" s="1"/>
  <c r="C20" i="9"/>
  <c r="I20" i="9" s="1"/>
  <c r="C19" i="9"/>
  <c r="I19" i="9" s="1"/>
  <c r="C18" i="9"/>
  <c r="I18" i="9" s="1"/>
  <c r="C17" i="9"/>
  <c r="I17" i="9" s="1"/>
  <c r="C16" i="9"/>
  <c r="I16" i="9" s="1"/>
  <c r="C15" i="9"/>
  <c r="E76" i="9"/>
  <c r="C40" i="9"/>
  <c r="F31" i="9"/>
  <c r="F32" i="9" s="1"/>
  <c r="C25" i="9" l="1"/>
  <c r="C41" i="9"/>
  <c r="C51" i="9" s="1"/>
  <c r="I15" i="9"/>
  <c r="I25" i="9" s="1"/>
  <c r="H31" i="9"/>
  <c r="D40" i="9"/>
  <c r="D41" i="9" s="1"/>
  <c r="F33" i="9"/>
  <c r="G34" i="9" s="1"/>
  <c r="C49" i="9" l="1"/>
  <c r="C56" i="9"/>
  <c r="C57" i="9"/>
  <c r="C52" i="9"/>
  <c r="C53" i="9"/>
  <c r="C48" i="9"/>
  <c r="C54" i="9"/>
  <c r="C50" i="9"/>
  <c r="C55" i="9"/>
  <c r="D49" i="9"/>
  <c r="D51" i="9"/>
  <c r="D53" i="9"/>
  <c r="D55" i="9"/>
  <c r="D57" i="9"/>
  <c r="D50" i="9"/>
  <c r="D52" i="9"/>
  <c r="D54" i="9"/>
  <c r="D56" i="9"/>
  <c r="D48" i="9"/>
  <c r="E40" i="9"/>
  <c r="E41" i="9" s="1"/>
  <c r="F34" i="9"/>
  <c r="C58" i="9" l="1"/>
  <c r="E49" i="9"/>
  <c r="E51" i="9"/>
  <c r="E53" i="9"/>
  <c r="E55" i="9"/>
  <c r="E57" i="9"/>
  <c r="E50" i="9"/>
  <c r="E52" i="9"/>
  <c r="E54" i="9"/>
  <c r="E56" i="9"/>
  <c r="F56" i="9" s="1"/>
  <c r="C74" i="9" s="1"/>
  <c r="D74" i="9" s="1"/>
  <c r="E48" i="9"/>
  <c r="C61" i="9"/>
  <c r="C60" i="9"/>
  <c r="F57" i="9"/>
  <c r="C75" i="9" s="1"/>
  <c r="F54" i="9"/>
  <c r="C72" i="9" s="1"/>
  <c r="D72" i="9" s="1"/>
  <c r="F40" i="9"/>
  <c r="G40" i="9" s="1"/>
  <c r="F50" i="9" l="1"/>
  <c r="C68" i="9" s="1"/>
  <c r="D68" i="9" s="1"/>
  <c r="F52" i="9"/>
  <c r="C70" i="9" s="1"/>
  <c r="D70" i="9" s="1"/>
  <c r="D58" i="9"/>
  <c r="F48" i="9"/>
  <c r="E58" i="9"/>
  <c r="F49" i="9"/>
  <c r="C67" i="9" s="1"/>
  <c r="D67" i="9" s="1"/>
  <c r="F51" i="9"/>
  <c r="C69" i="9" s="1"/>
  <c r="D69" i="9" s="1"/>
  <c r="F53" i="9"/>
  <c r="C71" i="9" s="1"/>
  <c r="D71" i="9" s="1"/>
  <c r="F55" i="9"/>
  <c r="C73" i="9" s="1"/>
  <c r="D73" i="9" s="1"/>
  <c r="F58" i="9" l="1"/>
  <c r="C66" i="9"/>
  <c r="E61" i="9"/>
  <c r="E60" i="9"/>
  <c r="D61" i="9"/>
  <c r="D60" i="9"/>
  <c r="C76" i="9" l="1"/>
  <c r="D66" i="9"/>
  <c r="F61" i="9"/>
  <c r="F60" i="9"/>
  <c r="D76" i="9" l="1"/>
  <c r="B38" i="8"/>
  <c r="N62" i="1"/>
  <c r="N51" i="1"/>
  <c r="K29" i="1"/>
  <c r="K65" i="1"/>
  <c r="K62" i="1"/>
  <c r="K58" i="1"/>
  <c r="K51" i="1"/>
  <c r="K47" i="1"/>
  <c r="K35" i="1"/>
  <c r="K23" i="1"/>
  <c r="C11" i="8"/>
  <c r="N117" i="1" l="1"/>
  <c r="M117" i="1"/>
  <c r="L117" i="1"/>
  <c r="K117" i="1"/>
  <c r="J117" i="1"/>
  <c r="I117" i="1"/>
  <c r="H117" i="1"/>
  <c r="G117" i="1"/>
  <c r="F117" i="1"/>
  <c r="E117" i="1"/>
  <c r="D117" i="1"/>
  <c r="C117" i="1"/>
  <c r="O117" i="1" s="1"/>
  <c r="N116" i="1"/>
  <c r="N118" i="1" s="1"/>
  <c r="M116" i="1"/>
  <c r="M118" i="1" s="1"/>
  <c r="L116" i="1"/>
  <c r="L118" i="1" s="1"/>
  <c r="K116" i="1"/>
  <c r="K118" i="1" s="1"/>
  <c r="J116" i="1"/>
  <c r="J118" i="1" s="1"/>
  <c r="I116" i="1"/>
  <c r="I118" i="1" s="1"/>
  <c r="H116" i="1"/>
  <c r="H118" i="1" s="1"/>
  <c r="G116" i="1"/>
  <c r="G118" i="1" s="1"/>
  <c r="F116" i="1"/>
  <c r="F118" i="1" s="1"/>
  <c r="E116" i="1"/>
  <c r="E118" i="1" s="1"/>
  <c r="D116" i="1"/>
  <c r="D118" i="1" s="1"/>
  <c r="C116" i="1"/>
  <c r="C118" i="1" s="1"/>
  <c r="N112" i="1"/>
  <c r="M112" i="1"/>
  <c r="L112" i="1"/>
  <c r="K112" i="1"/>
  <c r="J112" i="1"/>
  <c r="I112" i="1"/>
  <c r="H112" i="1"/>
  <c r="G112" i="1"/>
  <c r="F112" i="1"/>
  <c r="E112" i="1"/>
  <c r="D112" i="1"/>
  <c r="C112" i="1"/>
  <c r="O112" i="1" s="1"/>
  <c r="N111" i="1"/>
  <c r="N113" i="1" s="1"/>
  <c r="M111" i="1"/>
  <c r="M113" i="1" s="1"/>
  <c r="L111" i="1"/>
  <c r="L113" i="1" s="1"/>
  <c r="K111" i="1"/>
  <c r="K113" i="1" s="1"/>
  <c r="J111" i="1"/>
  <c r="J113" i="1" s="1"/>
  <c r="I111" i="1"/>
  <c r="I113" i="1" s="1"/>
  <c r="H111" i="1"/>
  <c r="H113" i="1" s="1"/>
  <c r="G111" i="1"/>
  <c r="G113" i="1" s="1"/>
  <c r="F111" i="1"/>
  <c r="F113" i="1" s="1"/>
  <c r="E111" i="1"/>
  <c r="E113" i="1" s="1"/>
  <c r="D111" i="1"/>
  <c r="D113" i="1" s="1"/>
  <c r="C111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N106" i="1"/>
  <c r="N108" i="1" s="1"/>
  <c r="M106" i="1"/>
  <c r="M108" i="1" s="1"/>
  <c r="L106" i="1"/>
  <c r="L108" i="1" s="1"/>
  <c r="K106" i="1"/>
  <c r="K108" i="1" s="1"/>
  <c r="J106" i="1"/>
  <c r="J108" i="1" s="1"/>
  <c r="I106" i="1"/>
  <c r="I108" i="1" s="1"/>
  <c r="H106" i="1"/>
  <c r="H108" i="1" s="1"/>
  <c r="G106" i="1"/>
  <c r="G108" i="1" s="1"/>
  <c r="F106" i="1"/>
  <c r="F108" i="1" s="1"/>
  <c r="E106" i="1"/>
  <c r="E108" i="1" s="1"/>
  <c r="D106" i="1"/>
  <c r="D108" i="1" s="1"/>
  <c r="C106" i="1"/>
  <c r="C108" i="1" s="1"/>
  <c r="N102" i="1"/>
  <c r="M102" i="1"/>
  <c r="L102" i="1"/>
  <c r="K102" i="1"/>
  <c r="J102" i="1"/>
  <c r="I102" i="1"/>
  <c r="H102" i="1"/>
  <c r="G102" i="1"/>
  <c r="F102" i="1"/>
  <c r="E102" i="1"/>
  <c r="D102" i="1"/>
  <c r="C102" i="1"/>
  <c r="O102" i="1" s="1"/>
  <c r="N101" i="1"/>
  <c r="N103" i="1" s="1"/>
  <c r="M101" i="1"/>
  <c r="M103" i="1" s="1"/>
  <c r="L101" i="1"/>
  <c r="L103" i="1" s="1"/>
  <c r="K101" i="1"/>
  <c r="K103" i="1" s="1"/>
  <c r="J101" i="1"/>
  <c r="J103" i="1" s="1"/>
  <c r="I101" i="1"/>
  <c r="I103" i="1" s="1"/>
  <c r="H101" i="1"/>
  <c r="H103" i="1" s="1"/>
  <c r="G101" i="1"/>
  <c r="G103" i="1" s="1"/>
  <c r="F101" i="1"/>
  <c r="F103" i="1" s="1"/>
  <c r="E101" i="1"/>
  <c r="E103" i="1" s="1"/>
  <c r="D101" i="1"/>
  <c r="D103" i="1" s="1"/>
  <c r="C101" i="1"/>
  <c r="N96" i="1"/>
  <c r="M96" i="1"/>
  <c r="L96" i="1"/>
  <c r="K96" i="1"/>
  <c r="J96" i="1"/>
  <c r="I96" i="1"/>
  <c r="H96" i="1"/>
  <c r="G96" i="1"/>
  <c r="F96" i="1"/>
  <c r="E96" i="1"/>
  <c r="D96" i="1"/>
  <c r="C96" i="1"/>
  <c r="N95" i="1"/>
  <c r="M95" i="1"/>
  <c r="L95" i="1"/>
  <c r="K95" i="1"/>
  <c r="J95" i="1"/>
  <c r="I95" i="1"/>
  <c r="H95" i="1"/>
  <c r="G95" i="1"/>
  <c r="F95" i="1"/>
  <c r="E95" i="1"/>
  <c r="D95" i="1"/>
  <c r="C95" i="1"/>
  <c r="N94" i="1"/>
  <c r="N97" i="1" s="1"/>
  <c r="M94" i="1"/>
  <c r="L94" i="1"/>
  <c r="L97" i="1" s="1"/>
  <c r="K94" i="1"/>
  <c r="K97" i="1" s="1"/>
  <c r="J94" i="1"/>
  <c r="J97" i="1" s="1"/>
  <c r="I94" i="1"/>
  <c r="H94" i="1"/>
  <c r="H97" i="1" s="1"/>
  <c r="G94" i="1"/>
  <c r="G97" i="1" s="1"/>
  <c r="F94" i="1"/>
  <c r="F97" i="1" s="1"/>
  <c r="E94" i="1"/>
  <c r="D94" i="1"/>
  <c r="D97" i="1" s="1"/>
  <c r="C94" i="1"/>
  <c r="C97" i="1" s="1"/>
  <c r="N89" i="1"/>
  <c r="M89" i="1"/>
  <c r="L89" i="1"/>
  <c r="K89" i="1"/>
  <c r="J89" i="1"/>
  <c r="I89" i="1"/>
  <c r="H89" i="1"/>
  <c r="G89" i="1"/>
  <c r="F89" i="1"/>
  <c r="E89" i="1"/>
  <c r="D89" i="1"/>
  <c r="C89" i="1"/>
  <c r="N88" i="1"/>
  <c r="M88" i="1"/>
  <c r="L88" i="1"/>
  <c r="K88" i="1"/>
  <c r="J88" i="1"/>
  <c r="I88" i="1"/>
  <c r="H88" i="1"/>
  <c r="G88" i="1"/>
  <c r="F88" i="1"/>
  <c r="E88" i="1"/>
  <c r="D88" i="1"/>
  <c r="C88" i="1"/>
  <c r="N87" i="1"/>
  <c r="M87" i="1"/>
  <c r="L87" i="1"/>
  <c r="K87" i="1"/>
  <c r="J87" i="1"/>
  <c r="I87" i="1"/>
  <c r="H87" i="1"/>
  <c r="G87" i="1"/>
  <c r="F87" i="1"/>
  <c r="E87" i="1"/>
  <c r="D87" i="1"/>
  <c r="C87" i="1"/>
  <c r="N86" i="1"/>
  <c r="M86" i="1"/>
  <c r="L86" i="1"/>
  <c r="K86" i="1"/>
  <c r="J86" i="1"/>
  <c r="I86" i="1"/>
  <c r="H86" i="1"/>
  <c r="G86" i="1"/>
  <c r="F86" i="1"/>
  <c r="E86" i="1"/>
  <c r="D86" i="1"/>
  <c r="C86" i="1"/>
  <c r="N85" i="1"/>
  <c r="M85" i="1"/>
  <c r="L85" i="1"/>
  <c r="K85" i="1"/>
  <c r="J85" i="1"/>
  <c r="I85" i="1"/>
  <c r="H85" i="1"/>
  <c r="G85" i="1"/>
  <c r="F85" i="1"/>
  <c r="E85" i="1"/>
  <c r="D85" i="1"/>
  <c r="C85" i="1"/>
  <c r="N78" i="1"/>
  <c r="M78" i="1"/>
  <c r="L78" i="1"/>
  <c r="K78" i="1"/>
  <c r="J78" i="1"/>
  <c r="I78" i="1"/>
  <c r="H78" i="1"/>
  <c r="G78" i="1"/>
  <c r="F78" i="1"/>
  <c r="E78" i="1"/>
  <c r="D78" i="1"/>
  <c r="C78" i="1"/>
  <c r="N76" i="1"/>
  <c r="M76" i="1"/>
  <c r="L76" i="1"/>
  <c r="K76" i="1"/>
  <c r="J76" i="1"/>
  <c r="I76" i="1"/>
  <c r="H76" i="1"/>
  <c r="G76" i="1"/>
  <c r="F76" i="1"/>
  <c r="E76" i="1"/>
  <c r="D76" i="1"/>
  <c r="C76" i="1"/>
  <c r="N75" i="1"/>
  <c r="M75" i="1"/>
  <c r="L75" i="1"/>
  <c r="K75" i="1"/>
  <c r="J75" i="1"/>
  <c r="I75" i="1"/>
  <c r="H75" i="1"/>
  <c r="G75" i="1"/>
  <c r="F75" i="1"/>
  <c r="E75" i="1"/>
  <c r="D75" i="1"/>
  <c r="C75" i="1"/>
  <c r="N74" i="1"/>
  <c r="M74" i="1"/>
  <c r="L74" i="1"/>
  <c r="K74" i="1"/>
  <c r="J74" i="1"/>
  <c r="I74" i="1"/>
  <c r="H74" i="1"/>
  <c r="G74" i="1"/>
  <c r="F74" i="1"/>
  <c r="E74" i="1"/>
  <c r="D74" i="1"/>
  <c r="C74" i="1"/>
  <c r="N73" i="1"/>
  <c r="M73" i="1"/>
  <c r="M77" i="1" s="1"/>
  <c r="M79" i="1" s="1"/>
  <c r="L73" i="1"/>
  <c r="K73" i="1"/>
  <c r="K77" i="1" s="1"/>
  <c r="K79" i="1" s="1"/>
  <c r="J73" i="1"/>
  <c r="I73" i="1"/>
  <c r="I77" i="1" s="1"/>
  <c r="I79" i="1" s="1"/>
  <c r="H73" i="1"/>
  <c r="G73" i="1"/>
  <c r="G77" i="1" s="1"/>
  <c r="G79" i="1" s="1"/>
  <c r="F73" i="1"/>
  <c r="E73" i="1"/>
  <c r="E77" i="1" s="1"/>
  <c r="E79" i="1" s="1"/>
  <c r="D73" i="1"/>
  <c r="C73" i="1"/>
  <c r="C77" i="1" s="1"/>
  <c r="C79" i="1" s="1"/>
  <c r="O61" i="1"/>
  <c r="N57" i="1"/>
  <c r="M57" i="1"/>
  <c r="L57" i="1"/>
  <c r="N58" i="1" s="1"/>
  <c r="K57" i="1"/>
  <c r="J57" i="1"/>
  <c r="I57" i="1"/>
  <c r="H57" i="1"/>
  <c r="G57" i="1"/>
  <c r="F57" i="1"/>
  <c r="E57" i="1"/>
  <c r="D57" i="1"/>
  <c r="C57" i="1"/>
  <c r="O56" i="1"/>
  <c r="O55" i="1"/>
  <c r="O54" i="1"/>
  <c r="O50" i="1"/>
  <c r="N46" i="1"/>
  <c r="M46" i="1"/>
  <c r="L46" i="1"/>
  <c r="N47" i="1" s="1"/>
  <c r="K46" i="1"/>
  <c r="J46" i="1"/>
  <c r="I46" i="1"/>
  <c r="H46" i="1"/>
  <c r="G46" i="1"/>
  <c r="F46" i="1"/>
  <c r="E46" i="1"/>
  <c r="D46" i="1"/>
  <c r="C46" i="1"/>
  <c r="O45" i="1"/>
  <c r="O44" i="1"/>
  <c r="O43" i="1"/>
  <c r="O42" i="1"/>
  <c r="O41" i="1"/>
  <c r="O40" i="1"/>
  <c r="O39" i="1"/>
  <c r="O38" i="1"/>
  <c r="N34" i="1"/>
  <c r="M34" i="1"/>
  <c r="L34" i="1"/>
  <c r="K34" i="1"/>
  <c r="J34" i="1"/>
  <c r="I34" i="1"/>
  <c r="H34" i="1"/>
  <c r="G34" i="1"/>
  <c r="F34" i="1"/>
  <c r="E34" i="1"/>
  <c r="D34" i="1"/>
  <c r="C34" i="1"/>
  <c r="O33" i="1"/>
  <c r="O32" i="1"/>
  <c r="N28" i="1"/>
  <c r="N80" i="1" s="1"/>
  <c r="M28" i="1"/>
  <c r="M80" i="1" s="1"/>
  <c r="L28" i="1"/>
  <c r="L80" i="1" s="1"/>
  <c r="K28" i="1"/>
  <c r="K80" i="1" s="1"/>
  <c r="J28" i="1"/>
  <c r="J80" i="1" s="1"/>
  <c r="I28" i="1"/>
  <c r="I80" i="1" s="1"/>
  <c r="H28" i="1"/>
  <c r="H80" i="1" s="1"/>
  <c r="G28" i="1"/>
  <c r="G80" i="1" s="1"/>
  <c r="F28" i="1"/>
  <c r="F80" i="1" s="1"/>
  <c r="E28" i="1"/>
  <c r="E80" i="1" s="1"/>
  <c r="D28" i="1"/>
  <c r="D80" i="1" s="1"/>
  <c r="C28" i="1"/>
  <c r="C80" i="1" s="1"/>
  <c r="O27" i="1"/>
  <c r="O26" i="1"/>
  <c r="N22" i="1"/>
  <c r="N64" i="1" s="1"/>
  <c r="M22" i="1"/>
  <c r="L22" i="1"/>
  <c r="K22" i="1"/>
  <c r="K64" i="1" s="1"/>
  <c r="J22" i="1"/>
  <c r="J64" i="1" s="1"/>
  <c r="I22" i="1"/>
  <c r="I64" i="1" s="1"/>
  <c r="H22" i="1"/>
  <c r="H64" i="1" s="1"/>
  <c r="G22" i="1"/>
  <c r="G64" i="1" s="1"/>
  <c r="F22" i="1"/>
  <c r="F64" i="1" s="1"/>
  <c r="E22" i="1"/>
  <c r="E64" i="1" s="1"/>
  <c r="D22" i="1"/>
  <c r="D64" i="1" s="1"/>
  <c r="C22" i="1"/>
  <c r="C64" i="1" s="1"/>
  <c r="O21" i="1"/>
  <c r="O20" i="1"/>
  <c r="O19" i="1"/>
  <c r="O18" i="1"/>
  <c r="O17" i="1"/>
  <c r="O16" i="1"/>
  <c r="O15" i="1"/>
  <c r="O14" i="1"/>
  <c r="O13" i="1"/>
  <c r="O12" i="1"/>
  <c r="N35" i="1" l="1"/>
  <c r="N23" i="1"/>
  <c r="O101" i="1"/>
  <c r="O103" i="1" s="1"/>
  <c r="O111" i="1"/>
  <c r="O113" i="1" s="1"/>
  <c r="F65" i="1"/>
  <c r="I97" i="1"/>
  <c r="M97" i="1"/>
  <c r="C103" i="1"/>
  <c r="C113" i="1"/>
  <c r="E97" i="1"/>
  <c r="O57" i="1"/>
  <c r="C81" i="1"/>
  <c r="E81" i="1"/>
  <c r="G81" i="1"/>
  <c r="K81" i="1"/>
  <c r="M81" i="1"/>
  <c r="F90" i="1"/>
  <c r="N90" i="1"/>
  <c r="D90" i="1"/>
  <c r="H90" i="1"/>
  <c r="L90" i="1"/>
  <c r="O75" i="1"/>
  <c r="O76" i="1"/>
  <c r="O89" i="1"/>
  <c r="O96" i="1"/>
  <c r="O87" i="1"/>
  <c r="O95" i="1"/>
  <c r="O107" i="1"/>
  <c r="O34" i="1"/>
  <c r="O86" i="1"/>
  <c r="J90" i="1"/>
  <c r="O106" i="1"/>
  <c r="O108" i="1" s="1"/>
  <c r="O28" i="1"/>
  <c r="O80" i="1" s="1"/>
  <c r="I81" i="1"/>
  <c r="O46" i="1"/>
  <c r="O22" i="1"/>
  <c r="F67" i="1"/>
  <c r="F66" i="1"/>
  <c r="M64" i="1"/>
  <c r="F69" i="1" s="1"/>
  <c r="O73" i="1"/>
  <c r="O78" i="1"/>
  <c r="D77" i="1"/>
  <c r="D79" i="1" s="1"/>
  <c r="D81" i="1" s="1"/>
  <c r="F77" i="1"/>
  <c r="F79" i="1" s="1"/>
  <c r="F81" i="1" s="1"/>
  <c r="H77" i="1"/>
  <c r="H79" i="1" s="1"/>
  <c r="H81" i="1" s="1"/>
  <c r="J77" i="1"/>
  <c r="J79" i="1" s="1"/>
  <c r="J81" i="1" s="1"/>
  <c r="L77" i="1"/>
  <c r="L79" i="1" s="1"/>
  <c r="L81" i="1" s="1"/>
  <c r="N77" i="1"/>
  <c r="N79" i="1" s="1"/>
  <c r="N81" i="1" s="1"/>
  <c r="O74" i="1"/>
  <c r="C90" i="1"/>
  <c r="E90" i="1"/>
  <c r="G90" i="1"/>
  <c r="I90" i="1"/>
  <c r="K90" i="1"/>
  <c r="M90" i="1"/>
  <c r="O85" i="1"/>
  <c r="O88" i="1"/>
  <c r="O94" i="1"/>
  <c r="O97" i="1" s="1"/>
  <c r="O116" i="1"/>
  <c r="O118" i="1" s="1"/>
  <c r="O104" i="1" l="1"/>
  <c r="O109" i="1"/>
  <c r="C68" i="1"/>
  <c r="C67" i="1"/>
  <c r="O64" i="1"/>
  <c r="O77" i="1"/>
  <c r="O79" i="1" s="1"/>
  <c r="O81" i="1" s="1"/>
  <c r="O98" i="1"/>
  <c r="O90" i="1"/>
  <c r="O91" i="1" s="1"/>
  <c r="C66" i="1" l="1"/>
  <c r="C69" i="1" s="1"/>
  <c r="O82" i="1"/>
</calcChain>
</file>

<file path=xl/sharedStrings.xml><?xml version="1.0" encoding="utf-8"?>
<sst xmlns="http://schemas.openxmlformats.org/spreadsheetml/2006/main" count="883" uniqueCount="205">
  <si>
    <t>CAS IALOMITA</t>
  </si>
  <si>
    <t xml:space="preserve">        EC  MIHAI GEANTA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</si>
  <si>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</si>
  <si>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</si>
  <si>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</si>
  <si>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</si>
  <si>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</si>
  <si>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</si>
  <si>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</si>
  <si>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</si>
  <si>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</si>
  <si>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</si>
  <si>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</si>
  <si>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</si>
  <si>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</si>
  <si>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</si>
  <si>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</si>
  <si>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</si>
  <si>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</si>
  <si>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</si>
  <si>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</si>
  <si>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</si>
  <si>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</si>
  <si>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</si>
  <si>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</si>
  <si>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</si>
  <si>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</si>
  <si>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</si>
  <si>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</si>
  <si>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</si>
  <si>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</si>
  <si>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</si>
  <si>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</si>
  <si>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</si>
  <si>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</si>
  <si>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</si>
  <si>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</si>
  <si>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</si>
  <si>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</si>
  <si>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</si>
  <si>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</si>
  <si>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</si>
  <si>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</si>
  <si>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</si>
  <si>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</si>
  <si>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>MONICA MATEI</t>
  </si>
  <si>
    <t>DIRECTOR GENERAL,</t>
  </si>
  <si>
    <t xml:space="preserve">  DIRECTOR  EXECUTIV R.C</t>
  </si>
  <si>
    <t xml:space="preserve">5.  RADIOLOGIE </t>
  </si>
  <si>
    <t>6. RADIOLOGIE  DENTARA</t>
  </si>
  <si>
    <t>INTOCMIT</t>
  </si>
  <si>
    <t>total 2021</t>
  </si>
  <si>
    <t xml:space="preserve">                  DIRECTOR EX DIR ECONOMICA</t>
  </si>
  <si>
    <t xml:space="preserve">                          EC DOINA STAN</t>
  </si>
  <si>
    <t>aprilie</t>
  </si>
  <si>
    <t>mai</t>
  </si>
  <si>
    <t>IMEX CELIA</t>
  </si>
  <si>
    <t>CA aprobat</t>
  </si>
  <si>
    <t>CT+RMN</t>
  </si>
  <si>
    <t xml:space="preserve">ianuarie   </t>
  </si>
  <si>
    <t xml:space="preserve">februarie   </t>
  </si>
  <si>
    <t xml:space="preserve">martie </t>
  </si>
  <si>
    <t>monitorizare</t>
  </si>
  <si>
    <t>activ curenta</t>
  </si>
  <si>
    <t>activitate curenta</t>
  </si>
  <si>
    <t>PROFDIAFNOSIS</t>
  </si>
  <si>
    <t xml:space="preserve">total </t>
  </si>
  <si>
    <t>iunie</t>
  </si>
  <si>
    <t>total activitate curenta</t>
  </si>
  <si>
    <t>total para ( activ curenta +monit)</t>
  </si>
  <si>
    <t>LEI</t>
  </si>
  <si>
    <t>BIOMED (fara monitorizare)</t>
  </si>
  <si>
    <t>iulie</t>
  </si>
  <si>
    <t xml:space="preserve">   CONTRACT  PARACLINIC </t>
  </si>
  <si>
    <t>aug</t>
  </si>
  <si>
    <t>sept</t>
  </si>
  <si>
    <t>oct</t>
  </si>
  <si>
    <t>nov</t>
  </si>
  <si>
    <t>dec</t>
  </si>
  <si>
    <t>spital FETESTI</t>
  </si>
  <si>
    <t>spital TANDAREI</t>
  </si>
  <si>
    <t>OLTEANU LAVINIA</t>
  </si>
  <si>
    <t xml:space="preserve"> MONITORIZARE</t>
  </si>
  <si>
    <t>PROFDIAGNOSIS ( fara monit)</t>
  </si>
  <si>
    <t>contractat, din care</t>
  </si>
  <si>
    <t xml:space="preserve">TRIM I </t>
  </si>
  <si>
    <t>TRIM II</t>
  </si>
  <si>
    <t>TRIM III</t>
  </si>
  <si>
    <t>TRIM IV</t>
  </si>
  <si>
    <t xml:space="preserve">            CREDIT  ANGAJAMENT PARACLINIC  AN   2021</t>
  </si>
  <si>
    <t>CREDIT ANGAJAMENT APROBAT AN   2021 :</t>
  </si>
  <si>
    <t>lei</t>
  </si>
  <si>
    <t>CA contractat pe tip de investigatii</t>
  </si>
  <si>
    <t>laboratoare</t>
  </si>
  <si>
    <t xml:space="preserve">CT si RMN </t>
  </si>
  <si>
    <t>radiologie dentara</t>
  </si>
  <si>
    <t xml:space="preserve">Servicii  monitorizare </t>
  </si>
  <si>
    <t>Profdiagnosis</t>
  </si>
  <si>
    <t>Biomed</t>
  </si>
  <si>
    <t>februarie</t>
  </si>
  <si>
    <t>martie</t>
  </si>
  <si>
    <t>9 luni</t>
  </si>
  <si>
    <t xml:space="preserve">trim IV </t>
  </si>
  <si>
    <t>Contractat</t>
  </si>
  <si>
    <t>Ramas necontractat din diminuare contractat</t>
  </si>
  <si>
    <t>Suplimentare din rectificare</t>
  </si>
  <si>
    <t>suplim oct</t>
  </si>
  <si>
    <t>suplim nov</t>
  </si>
  <si>
    <t xml:space="preserve">   DIRECTOR EX DIR ECONOMICA</t>
  </si>
  <si>
    <t xml:space="preserve">  DIRECTOR EXECUTIV R.C</t>
  </si>
  <si>
    <t xml:space="preserve">          EC DOINA STAN</t>
  </si>
  <si>
    <t>LABORATOARE DE ANALIZE MEDICALE</t>
  </si>
  <si>
    <t>CREDIT ANGAJAMENT</t>
  </si>
  <si>
    <t>1. LABORATOARE ANALIZE MEDICALE</t>
  </si>
  <si>
    <t>furnizor</t>
  </si>
  <si>
    <t>1. CRIT EVAL RESURSE</t>
  </si>
  <si>
    <t>TOTAL PUNCTAJ</t>
  </si>
  <si>
    <t>5=2+3+4</t>
  </si>
  <si>
    <t>IMEX CELIA-MEDLINE</t>
  </si>
  <si>
    <t>TOTAL</t>
  </si>
  <si>
    <t>2. CRITERIUL DE CALITATE  50% DIN SUMA , DIN CARE :</t>
  </si>
  <si>
    <t>verificare</t>
  </si>
  <si>
    <t>VALOARE PUNCT = SUMA /  NR TOTAL DE PUNCTE DE LA CRITERIUL RESPECTIV</t>
  </si>
  <si>
    <t>VALOARE PUNCT</t>
  </si>
  <si>
    <t>ev resurse ( 50%)</t>
  </si>
  <si>
    <t>iso</t>
  </si>
  <si>
    <t>testare comp</t>
  </si>
  <si>
    <t>total CA</t>
  </si>
  <si>
    <t>CA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</si>
  <si>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</si>
  <si>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</si>
  <si>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</si>
  <si>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</si>
  <si>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</si>
  <si>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</si>
  <si>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</si>
  <si>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</si>
  <si>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 xml:space="preserve">INTOCMIT, </t>
  </si>
  <si>
    <t>50%  criteriul resurse din care:</t>
  </si>
  <si>
    <t>evaluare resurse</t>
  </si>
  <si>
    <t>50% criteriul calitate, din care:</t>
  </si>
  <si>
    <t>resurse tehnice</t>
  </si>
  <si>
    <t>logistica</t>
  </si>
  <si>
    <t>resurse umane</t>
  </si>
  <si>
    <t>50% -ISO</t>
  </si>
  <si>
    <t>50% -intercomparare</t>
  </si>
  <si>
    <t>PHILOS</t>
  </si>
  <si>
    <t xml:space="preserve">            CITOLOGIE  SI  HISTOPATOLOGIE</t>
  </si>
  <si>
    <t xml:space="preserve">CREDIT ANAGAJAMENT </t>
  </si>
  <si>
    <t xml:space="preserve">LEI </t>
  </si>
  <si>
    <t xml:space="preserve">PUNCTAJ  CITOLOGIE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</si>
  <si>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</si>
  <si>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</si>
  <si>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</si>
  <si>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</si>
  <si>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</si>
  <si>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</si>
  <si>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</si>
  <si>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</si>
  <si>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</si>
  <si>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</si>
  <si>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</si>
  <si>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</si>
  <si>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</si>
  <si>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</si>
  <si>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suplimentare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</si>
  <si>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</si>
  <si>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</si>
  <si>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</si>
  <si>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</si>
  <si>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</si>
  <si>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</si>
  <si>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</si>
  <si>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</si>
  <si>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 xml:space="preserve">TOTAL </t>
  </si>
  <si>
    <t>1. CRITERIUL DE EVALUARE A RESURSELOR  90%  DIN SUMA</t>
  </si>
  <si>
    <t xml:space="preserve">RADIOLOGIE DENTARA </t>
  </si>
  <si>
    <t>7. RADIOLOGIE DENTARA</t>
  </si>
  <si>
    <t xml:space="preserve">DAISY CLINIC </t>
  </si>
  <si>
    <t>generala</t>
  </si>
  <si>
    <t>abdomen</t>
  </si>
  <si>
    <t>pelvis</t>
  </si>
  <si>
    <t>ganglionara</t>
  </si>
  <si>
    <t>transvaginala</t>
  </si>
  <si>
    <t>nr max eco/luna</t>
  </si>
  <si>
    <t>nr eco</t>
  </si>
  <si>
    <t>X</t>
  </si>
  <si>
    <t>CALCUL   VALOAREA   PUNCTULUI</t>
  </si>
  <si>
    <t xml:space="preserve">50%  ISO </t>
  </si>
  <si>
    <t>50%  TESTARE COMPETENTA</t>
  </si>
  <si>
    <t>REPARTIZARE  CREDIT ANGAJAMENT DIN RECTIFICARE BUGETARA</t>
  </si>
  <si>
    <t xml:space="preserve">CA , din care : </t>
  </si>
  <si>
    <t>1.CRITERIUL  DE  EVALUARE  A  RESURSELOR  50%  DIN SUMA :</t>
  </si>
  <si>
    <t>pondere</t>
  </si>
  <si>
    <t>total suplim</t>
  </si>
  <si>
    <t xml:space="preserve">2. CRITERIUL DE DISPONIBILITATE   10 % DIN SUMA </t>
  </si>
  <si>
    <t>suma resurse+dispon</t>
  </si>
  <si>
    <t>oct rectifcat</t>
  </si>
  <si>
    <t>nov rectifcat</t>
  </si>
  <si>
    <t>an 2021</t>
  </si>
  <si>
    <t>suplim OCT</t>
  </si>
  <si>
    <t>suplim NOV</t>
  </si>
  <si>
    <t xml:space="preserve">Nr.   9637  din 29.09.2021   </t>
  </si>
  <si>
    <t xml:space="preserve">                rectifcare bugetara conform adresa CNAS nr P 8239/21.09.2021 inregistrata la CAS Ialomita cu nr 9433/22.09.2021 </t>
  </si>
  <si>
    <t xml:space="preserve">LUNILE OCTOMBRIE SI NOIEMBRIE SUPLIMENTATE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</si>
</sst>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6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3"/>
      <name val="Arial Narrow"/>
      <family val="2"/>
    </font>
    <font>
      <sz val="12"/>
      <color theme="1"/>
      <name val="Calibri"/>
      <family val="2"/>
      <scheme val="minor"/>
    </font>
    <font>
      <sz val="10"/>
      <name val="Arial Narrow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Times New Roman"/>
      <family val="1"/>
    </font>
    <font>
      <sz val="12"/>
      <name val="Arial Narrow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7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7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7" fillId="0" borderId="2" xfId="0" applyFont="1" applyBorder="1"/>
    <xf numFmtId="0" fontId="7" fillId="0" borderId="11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4" fontId="9" fillId="0" borderId="0" xfId="0" applyNumberFormat="1" applyFont="1" applyFill="1" applyBorder="1"/>
    <xf numFmtId="0" fontId="7" fillId="2" borderId="0" xfId="0" applyFont="1" applyFill="1" applyBorder="1"/>
    <xf numFmtId="4" fontId="7" fillId="2" borderId="0" xfId="0" applyNumberFormat="1" applyFont="1" applyFill="1" applyBorder="1"/>
    <xf numFmtId="4" fontId="7" fillId="0" borderId="0" xfId="0" applyNumberFormat="1" applyFont="1" applyFill="1" applyBorder="1"/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7" fillId="0" borderId="0" xfId="0" applyNumberFormat="1" applyFont="1" applyBorder="1"/>
    <xf numFmtId="0" fontId="3" fillId="0" borderId="2" xfId="0" applyFont="1" applyBorder="1"/>
    <xf numFmtId="0" fontId="12" fillId="0" borderId="0" xfId="0" applyFont="1" applyBorder="1"/>
    <xf numFmtId="4" fontId="7" fillId="0" borderId="0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1" fillId="0" borderId="13" xfId="0" applyFont="1" applyFill="1" applyBorder="1"/>
    <xf numFmtId="0" fontId="1" fillId="0" borderId="0" xfId="0" applyFont="1" applyFill="1" applyBorder="1"/>
    <xf numFmtId="4" fontId="7" fillId="0" borderId="12" xfId="0" applyNumberFormat="1" applyFont="1" applyFill="1" applyBorder="1"/>
    <xf numFmtId="0" fontId="2" fillId="0" borderId="0" xfId="0" applyFont="1" applyFill="1"/>
    <xf numFmtId="0" fontId="3" fillId="0" borderId="11" xfId="0" applyFont="1" applyFill="1" applyBorder="1"/>
    <xf numFmtId="0" fontId="7" fillId="0" borderId="1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3" fillId="0" borderId="24" xfId="0" applyFont="1" applyFill="1" applyBorder="1"/>
    <xf numFmtId="0" fontId="7" fillId="0" borderId="0" xfId="0" applyFont="1" applyFill="1" applyBorder="1" applyAlignment="1">
      <alignment horizontal="center"/>
    </xf>
    <xf numFmtId="4" fontId="3" fillId="0" borderId="17" xfId="0" applyNumberFormat="1" applyFont="1" applyFill="1" applyBorder="1"/>
    <xf numFmtId="4" fontId="3" fillId="0" borderId="12" xfId="0" applyNumberFormat="1" applyFont="1" applyFill="1" applyBorder="1"/>
    <xf numFmtId="0" fontId="13" fillId="0" borderId="0" xfId="0" applyFont="1"/>
    <xf numFmtId="0" fontId="18" fillId="0" borderId="0" xfId="0" applyFont="1"/>
    <xf numFmtId="0" fontId="7" fillId="0" borderId="21" xfId="0" applyFont="1" applyFill="1" applyBorder="1"/>
    <xf numFmtId="0" fontId="7" fillId="0" borderId="18" xfId="0" applyFont="1" applyFill="1" applyBorder="1"/>
    <xf numFmtId="0" fontId="7" fillId="0" borderId="19" xfId="0" applyFont="1" applyFill="1" applyBorder="1"/>
    <xf numFmtId="0" fontId="7" fillId="0" borderId="1" xfId="0" applyFont="1" applyFill="1" applyBorder="1"/>
    <xf numFmtId="4" fontId="3" fillId="0" borderId="0" xfId="0" applyNumberFormat="1" applyFont="1" applyFill="1"/>
    <xf numFmtId="4" fontId="17" fillId="0" borderId="0" xfId="0" applyNumberFormat="1" applyFont="1" applyFill="1"/>
    <xf numFmtId="0" fontId="12" fillId="0" borderId="26" xfId="0" applyFont="1" applyBorder="1"/>
    <xf numFmtId="0" fontId="12" fillId="0" borderId="27" xfId="0" applyFont="1" applyBorder="1"/>
    <xf numFmtId="4" fontId="7" fillId="0" borderId="25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1" fillId="0" borderId="14" xfId="0" applyFont="1" applyFill="1" applyBorder="1"/>
    <xf numFmtId="0" fontId="1" fillId="0" borderId="6" xfId="0" applyFont="1" applyFill="1" applyBorder="1"/>
    <xf numFmtId="4" fontId="7" fillId="0" borderId="6" xfId="0" applyNumberFormat="1" applyFont="1" applyFill="1" applyBorder="1"/>
    <xf numFmtId="0" fontId="1" fillId="0" borderId="2" xfId="0" applyFont="1" applyFill="1" applyBorder="1"/>
    <xf numFmtId="0" fontId="1" fillId="0" borderId="12" xfId="0" applyFont="1" applyFill="1" applyBorder="1"/>
    <xf numFmtId="0" fontId="11" fillId="0" borderId="6" xfId="0" applyFont="1" applyFill="1" applyBorder="1"/>
    <xf numFmtId="4" fontId="7" fillId="0" borderId="3" xfId="0" applyNumberFormat="1" applyFont="1" applyFill="1" applyBorder="1"/>
    <xf numFmtId="0" fontId="7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4" fontId="3" fillId="0" borderId="23" xfId="0" applyNumberFormat="1" applyFont="1" applyFill="1" applyBorder="1"/>
    <xf numFmtId="4" fontId="7" fillId="0" borderId="2" xfId="0" applyNumberFormat="1" applyFont="1" applyFill="1" applyBorder="1"/>
    <xf numFmtId="4" fontId="3" fillId="0" borderId="3" xfId="0" applyNumberFormat="1" applyFont="1" applyFill="1" applyBorder="1"/>
    <xf numFmtId="4" fontId="3" fillId="0" borderId="20" xfId="0" applyNumberFormat="1" applyFont="1" applyFill="1" applyBorder="1"/>
    <xf numFmtId="0" fontId="7" fillId="0" borderId="0" xfId="0" applyFont="1"/>
    <xf numFmtId="4" fontId="7" fillId="0" borderId="0" xfId="0" applyNumberFormat="1" applyFont="1"/>
    <xf numFmtId="0" fontId="1" fillId="0" borderId="1" xfId="0" applyFont="1" applyFill="1" applyBorder="1"/>
    <xf numFmtId="4" fontId="3" fillId="0" borderId="28" xfId="0" applyNumberFormat="1" applyFont="1" applyFill="1" applyBorder="1"/>
    <xf numFmtId="0" fontId="7" fillId="0" borderId="1" xfId="0" applyFont="1" applyBorder="1"/>
    <xf numFmtId="0" fontId="7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4" fontId="3" fillId="0" borderId="7" xfId="0" applyNumberFormat="1" applyFont="1" applyFill="1" applyBorder="1"/>
    <xf numFmtId="4" fontId="3" fillId="0" borderId="4" xfId="0" applyNumberFormat="1" applyFont="1" applyFill="1" applyBorder="1"/>
    <xf numFmtId="0" fontId="7" fillId="0" borderId="3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4" fontId="3" fillId="0" borderId="9" xfId="0" applyNumberFormat="1" applyFont="1" applyFill="1" applyBorder="1"/>
    <xf numFmtId="0" fontId="7" fillId="4" borderId="22" xfId="0" applyFont="1" applyFill="1" applyBorder="1"/>
    <xf numFmtId="4" fontId="7" fillId="4" borderId="22" xfId="0" applyNumberFormat="1" applyFont="1" applyFill="1" applyBorder="1"/>
    <xf numFmtId="0" fontId="7" fillId="4" borderId="13" xfId="0" applyFont="1" applyFill="1" applyBorder="1"/>
    <xf numFmtId="4" fontId="7" fillId="4" borderId="13" xfId="0" applyNumberFormat="1" applyFont="1" applyFill="1" applyBorder="1"/>
    <xf numFmtId="0" fontId="7" fillId="5" borderId="13" xfId="0" applyFont="1" applyFill="1" applyBorder="1"/>
    <xf numFmtId="4" fontId="7" fillId="5" borderId="13" xfId="0" applyNumberFormat="1" applyFont="1" applyFill="1" applyBorder="1"/>
    <xf numFmtId="0" fontId="7" fillId="0" borderId="6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3" borderId="0" xfId="0" applyFont="1" applyFill="1"/>
    <xf numFmtId="0" fontId="8" fillId="3" borderId="0" xfId="0" applyFont="1" applyFill="1"/>
    <xf numFmtId="0" fontId="3" fillId="3" borderId="0" xfId="0" applyFont="1" applyFill="1"/>
    <xf numFmtId="4" fontId="3" fillId="0" borderId="3" xfId="1" applyNumberFormat="1" applyFont="1" applyBorder="1"/>
    <xf numFmtId="0" fontId="7" fillId="0" borderId="0" xfId="0" applyFont="1" applyFill="1" applyAlignment="1">
      <alignment horizontal="center"/>
    </xf>
    <xf numFmtId="0" fontId="1" fillId="4" borderId="14" xfId="0" applyFont="1" applyFill="1" applyBorder="1"/>
    <xf numFmtId="4" fontId="3" fillId="4" borderId="14" xfId="0" applyNumberFormat="1" applyFont="1" applyFill="1" applyBorder="1"/>
    <xf numFmtId="4" fontId="3" fillId="0" borderId="33" xfId="0" applyNumberFormat="1" applyFont="1" applyFill="1" applyBorder="1"/>
    <xf numFmtId="4" fontId="3" fillId="0" borderId="31" xfId="0" applyNumberFormat="1" applyFont="1" applyFill="1" applyBorder="1"/>
    <xf numFmtId="0" fontId="7" fillId="0" borderId="11" xfId="0" applyFont="1" applyFill="1" applyBorder="1" applyAlignment="1">
      <alignment horizontal="center"/>
    </xf>
    <xf numFmtId="0" fontId="3" fillId="0" borderId="13" xfId="0" applyFont="1" applyFill="1" applyBorder="1"/>
    <xf numFmtId="0" fontId="12" fillId="0" borderId="34" xfId="0" applyFont="1" applyBorder="1"/>
    <xf numFmtId="4" fontId="12" fillId="0" borderId="26" xfId="0" applyNumberFormat="1" applyFont="1" applyBorder="1"/>
    <xf numFmtId="4" fontId="16" fillId="0" borderId="13" xfId="0" applyNumberFormat="1" applyFont="1" applyBorder="1"/>
    <xf numFmtId="0" fontId="3" fillId="0" borderId="35" xfId="0" applyFont="1" applyFill="1" applyBorder="1" applyAlignment="1">
      <alignment horizontal="right"/>
    </xf>
    <xf numFmtId="0" fontId="3" fillId="0" borderId="30" xfId="0" applyFont="1" applyFill="1" applyBorder="1"/>
    <xf numFmtId="0" fontId="3" fillId="0" borderId="7" xfId="0" applyFont="1" applyFill="1" applyBorder="1" applyAlignment="1">
      <alignment horizontal="right"/>
    </xf>
    <xf numFmtId="0" fontId="3" fillId="0" borderId="32" xfId="0" applyFont="1" applyFill="1" applyBorder="1" applyAlignment="1">
      <alignment horizontal="right"/>
    </xf>
    <xf numFmtId="0" fontId="3" fillId="0" borderId="29" xfId="0" applyFont="1" applyFill="1" applyBorder="1"/>
    <xf numFmtId="4" fontId="3" fillId="0" borderId="29" xfId="0" applyNumberFormat="1" applyFont="1" applyFill="1" applyBorder="1"/>
    <xf numFmtId="4" fontId="16" fillId="3" borderId="29" xfId="0" applyNumberFormat="1" applyFont="1" applyFill="1" applyBorder="1"/>
    <xf numFmtId="4" fontId="3" fillId="3" borderId="29" xfId="0" applyNumberFormat="1" applyFont="1" applyFill="1" applyBorder="1"/>
    <xf numFmtId="4" fontId="3" fillId="3" borderId="13" xfId="0" applyNumberFormat="1" applyFont="1" applyFill="1" applyBorder="1"/>
    <xf numFmtId="4" fontId="3" fillId="0" borderId="36" xfId="0" applyNumberFormat="1" applyFont="1" applyFill="1" applyBorder="1"/>
    <xf numFmtId="0" fontId="3" fillId="0" borderId="37" xfId="0" applyFont="1" applyFill="1" applyBorder="1"/>
    <xf numFmtId="4" fontId="3" fillId="3" borderId="14" xfId="0" applyNumberFormat="1" applyFont="1" applyFill="1" applyBorder="1"/>
    <xf numFmtId="4" fontId="1" fillId="0" borderId="0" xfId="0" applyNumberFormat="1" applyFont="1"/>
    <xf numFmtId="4" fontId="11" fillId="0" borderId="0" xfId="0" applyNumberFormat="1" applyFont="1"/>
    <xf numFmtId="4" fontId="19" fillId="0" borderId="0" xfId="0" applyNumberFormat="1" applyFont="1"/>
    <xf numFmtId="4" fontId="16" fillId="0" borderId="6" xfId="0" applyNumberFormat="1" applyFont="1" applyBorder="1"/>
    <xf numFmtId="4" fontId="16" fillId="0" borderId="33" xfId="0" applyNumberFormat="1" applyFont="1" applyBorder="1"/>
    <xf numFmtId="4" fontId="12" fillId="0" borderId="12" xfId="0" applyNumberFormat="1" applyFont="1" applyBorder="1"/>
    <xf numFmtId="0" fontId="21" fillId="0" borderId="0" xfId="0" applyFont="1" applyFill="1"/>
    <xf numFmtId="0" fontId="22" fillId="0" borderId="0" xfId="0" applyFont="1"/>
    <xf numFmtId="0" fontId="11" fillId="0" borderId="0" xfId="0" applyFont="1"/>
    <xf numFmtId="0" fontId="20" fillId="0" borderId="0" xfId="0" applyFont="1" applyFill="1" applyAlignment="1">
      <alignment vertical="center"/>
    </xf>
    <xf numFmtId="0" fontId="3" fillId="4" borderId="0" xfId="0" applyFont="1" applyFill="1" applyBorder="1"/>
    <xf numFmtId="0" fontId="12" fillId="0" borderId="0" xfId="0" applyFont="1" applyFill="1" applyBorder="1"/>
    <xf numFmtId="4" fontId="1" fillId="0" borderId="0" xfId="0" applyNumberFormat="1" applyFont="1" applyFill="1"/>
    <xf numFmtId="0" fontId="19" fillId="4" borderId="0" xfId="0" applyFont="1" applyFill="1" applyBorder="1"/>
    <xf numFmtId="4" fontId="3" fillId="4" borderId="0" xfId="0" applyNumberFormat="1" applyFont="1" applyFill="1" applyBorder="1"/>
    <xf numFmtId="0" fontId="7" fillId="4" borderId="0" xfId="0" applyFont="1" applyFill="1" applyBorder="1"/>
    <xf numFmtId="4" fontId="7" fillId="4" borderId="0" xfId="0" applyNumberFormat="1" applyFont="1" applyFill="1" applyBorder="1"/>
    <xf numFmtId="0" fontId="22" fillId="0" borderId="0" xfId="0" applyFont="1" applyFill="1"/>
    <xf numFmtId="0" fontId="1" fillId="0" borderId="0" xfId="0" applyFont="1" applyFill="1"/>
    <xf numFmtId="0" fontId="0" fillId="0" borderId="0" xfId="0" applyFill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Border="1"/>
    <xf numFmtId="0" fontId="27" fillId="0" borderId="0" xfId="0" applyFont="1"/>
    <xf numFmtId="4" fontId="13" fillId="0" borderId="0" xfId="0" applyNumberFormat="1" applyFont="1" applyBorder="1"/>
    <xf numFmtId="0" fontId="27" fillId="0" borderId="0" xfId="0" applyFont="1" applyBorder="1" applyAlignment="1">
      <alignment horizontal="center"/>
    </xf>
    <xf numFmtId="4" fontId="28" fillId="0" borderId="0" xfId="0" applyNumberFormat="1" applyFont="1"/>
    <xf numFmtId="0" fontId="23" fillId="0" borderId="0" xfId="0" applyFont="1"/>
    <xf numFmtId="4" fontId="23" fillId="0" borderId="0" xfId="0" applyNumberFormat="1" applyFont="1" applyBorder="1"/>
    <xf numFmtId="0" fontId="23" fillId="0" borderId="0" xfId="0" applyFont="1" applyBorder="1"/>
    <xf numFmtId="0" fontId="29" fillId="0" borderId="0" xfId="0" applyFont="1"/>
    <xf numFmtId="4" fontId="29" fillId="0" borderId="0" xfId="0" applyNumberFormat="1" applyFont="1"/>
    <xf numFmtId="0" fontId="27" fillId="0" borderId="1" xfId="0" applyFont="1" applyBorder="1" applyAlignment="1">
      <alignment vertical="justify"/>
    </xf>
    <xf numFmtId="4" fontId="14" fillId="0" borderId="28" xfId="0" applyNumberFormat="1" applyFont="1" applyBorder="1" applyAlignment="1">
      <alignment horizontal="center"/>
    </xf>
    <xf numFmtId="4" fontId="14" fillId="0" borderId="38" xfId="0" applyNumberFormat="1" applyFont="1" applyBorder="1" applyAlignment="1">
      <alignment horizontal="center"/>
    </xf>
    <xf numFmtId="4" fontId="21" fillId="0" borderId="6" xfId="0" applyNumberFormat="1" applyFont="1" applyBorder="1"/>
    <xf numFmtId="4" fontId="21" fillId="0" borderId="39" xfId="0" applyNumberFormat="1" applyFont="1" applyBorder="1"/>
    <xf numFmtId="4" fontId="0" fillId="0" borderId="0" xfId="0" applyNumberFormat="1"/>
    <xf numFmtId="0" fontId="29" fillId="0" borderId="13" xfId="0" applyFont="1" applyBorder="1"/>
    <xf numFmtId="4" fontId="21" fillId="0" borderId="13" xfId="0" applyNumberFormat="1" applyFont="1" applyBorder="1"/>
    <xf numFmtId="4" fontId="21" fillId="0" borderId="14" xfId="0" applyNumberFormat="1" applyFont="1" applyBorder="1"/>
    <xf numFmtId="0" fontId="29" fillId="0" borderId="1" xfId="0" applyFont="1" applyFill="1" applyBorder="1"/>
    <xf numFmtId="4" fontId="21" fillId="0" borderId="2" xfId="0" applyNumberFormat="1" applyFont="1" applyBorder="1"/>
    <xf numFmtId="4" fontId="21" fillId="0" borderId="0" xfId="0" applyNumberFormat="1" applyFont="1" applyBorder="1"/>
    <xf numFmtId="4" fontId="30" fillId="0" borderId="0" xfId="0" applyNumberFormat="1" applyFont="1"/>
    <xf numFmtId="4" fontId="21" fillId="0" borderId="0" xfId="0" applyNumberFormat="1" applyFont="1" applyFill="1" applyBorder="1"/>
    <xf numFmtId="0" fontId="27" fillId="0" borderId="13" xfId="0" applyFont="1" applyBorder="1"/>
    <xf numFmtId="4" fontId="14" fillId="0" borderId="13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4" fontId="15" fillId="0" borderId="13" xfId="0" applyNumberFormat="1" applyFont="1" applyBorder="1" applyAlignment="1">
      <alignment horizontal="center"/>
    </xf>
    <xf numFmtId="0" fontId="27" fillId="0" borderId="0" xfId="0" applyFont="1" applyBorder="1"/>
    <xf numFmtId="0" fontId="0" fillId="0" borderId="0" xfId="0" applyFont="1"/>
    <xf numFmtId="0" fontId="32" fillId="0" borderId="0" xfId="0" applyFont="1"/>
    <xf numFmtId="4" fontId="34" fillId="0" borderId="0" xfId="0" applyNumberFormat="1" applyFont="1" applyBorder="1"/>
    <xf numFmtId="0" fontId="35" fillId="0" borderId="0" xfId="0" applyFont="1"/>
    <xf numFmtId="0" fontId="36" fillId="0" borderId="0" xfId="0" applyFont="1"/>
    <xf numFmtId="4" fontId="37" fillId="0" borderId="0" xfId="1" applyNumberFormat="1" applyFont="1" applyFill="1" applyBorder="1"/>
    <xf numFmtId="0" fontId="23" fillId="0" borderId="0" xfId="0" applyFont="1" applyFill="1"/>
    <xf numFmtId="0" fontId="1" fillId="0" borderId="0" xfId="1" applyFont="1" applyFill="1"/>
    <xf numFmtId="0" fontId="11" fillId="0" borderId="0" xfId="1" applyFont="1" applyFill="1"/>
    <xf numFmtId="0" fontId="14" fillId="0" borderId="0" xfId="0" applyFont="1" applyFill="1"/>
    <xf numFmtId="0" fontId="15" fillId="0" borderId="0" xfId="0" applyFont="1" applyFill="1"/>
    <xf numFmtId="4" fontId="34" fillId="0" borderId="0" xfId="0" applyNumberFormat="1" applyFont="1" applyFill="1" applyBorder="1"/>
    <xf numFmtId="4" fontId="38" fillId="0" borderId="0" xfId="0" applyNumberFormat="1" applyFont="1" applyFill="1" applyBorder="1"/>
    <xf numFmtId="0" fontId="1" fillId="0" borderId="15" xfId="1" applyFont="1" applyFill="1" applyBorder="1" applyAlignment="1">
      <alignment horizontal="center"/>
    </xf>
    <xf numFmtId="0" fontId="1" fillId="0" borderId="41" xfId="1" applyFont="1" applyFill="1" applyBorder="1" applyAlignment="1">
      <alignment horizontal="center"/>
    </xf>
    <xf numFmtId="0" fontId="11" fillId="0" borderId="41" xfId="1" applyFont="1" applyFill="1" applyBorder="1" applyAlignment="1">
      <alignment horizontal="center" vertical="justify"/>
    </xf>
    <xf numFmtId="0" fontId="11" fillId="0" borderId="16" xfId="1" applyFont="1" applyFill="1" applyBorder="1" applyAlignment="1">
      <alignment horizontal="center" vertical="justify"/>
    </xf>
    <xf numFmtId="0" fontId="4" fillId="0" borderId="2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1" fillId="0" borderId="21" xfId="1" applyFont="1" applyFill="1" applyBorder="1"/>
    <xf numFmtId="0" fontId="11" fillId="0" borderId="6" xfId="1" applyFont="1" applyFill="1" applyBorder="1"/>
    <xf numFmtId="4" fontId="15" fillId="0" borderId="6" xfId="0" applyNumberFormat="1" applyFont="1" applyFill="1" applyBorder="1"/>
    <xf numFmtId="4" fontId="14" fillId="0" borderId="6" xfId="0" applyNumberFormat="1" applyFont="1" applyFill="1" applyBorder="1"/>
    <xf numFmtId="4" fontId="14" fillId="0" borderId="5" xfId="0" applyNumberFormat="1" applyFont="1" applyFill="1" applyBorder="1"/>
    <xf numFmtId="0" fontId="11" fillId="0" borderId="31" xfId="1" applyFont="1" applyFill="1" applyBorder="1"/>
    <xf numFmtId="0" fontId="11" fillId="0" borderId="13" xfId="1" applyFont="1" applyFill="1" applyBorder="1"/>
    <xf numFmtId="4" fontId="15" fillId="0" borderId="13" xfId="0" applyNumberFormat="1" applyFont="1" applyFill="1" applyBorder="1"/>
    <xf numFmtId="4" fontId="1" fillId="0" borderId="13" xfId="1" applyNumberFormat="1" applyFont="1" applyFill="1" applyBorder="1"/>
    <xf numFmtId="4" fontId="14" fillId="0" borderId="13" xfId="0" applyNumberFormat="1" applyFont="1" applyFill="1" applyBorder="1"/>
    <xf numFmtId="4" fontId="14" fillId="0" borderId="8" xfId="0" applyNumberFormat="1" applyFont="1" applyFill="1" applyBorder="1"/>
    <xf numFmtId="0" fontId="11" fillId="0" borderId="8" xfId="1" applyFont="1" applyFill="1" applyBorder="1"/>
    <xf numFmtId="4" fontId="15" fillId="0" borderId="13" xfId="0" applyNumberFormat="1" applyFont="1" applyBorder="1"/>
    <xf numFmtId="4" fontId="14" fillId="0" borderId="13" xfId="0" applyNumberFormat="1" applyFont="1" applyBorder="1"/>
    <xf numFmtId="4" fontId="14" fillId="0" borderId="8" xfId="0" applyNumberFormat="1" applyFont="1" applyBorder="1"/>
    <xf numFmtId="0" fontId="11" fillId="0" borderId="43" xfId="1" applyFont="1" applyFill="1" applyBorder="1"/>
    <xf numFmtId="0" fontId="11" fillId="0" borderId="14" xfId="1" applyFont="1" applyFill="1" applyBorder="1"/>
    <xf numFmtId="4" fontId="15" fillId="0" borderId="14" xfId="0" applyNumberFormat="1" applyFont="1" applyBorder="1"/>
    <xf numFmtId="4" fontId="15" fillId="0" borderId="14" xfId="0" applyNumberFormat="1" applyFont="1" applyFill="1" applyBorder="1"/>
    <xf numFmtId="4" fontId="14" fillId="0" borderId="14" xfId="0" applyNumberFormat="1" applyFont="1" applyBorder="1"/>
    <xf numFmtId="4" fontId="14" fillId="0" borderId="10" xfId="0" applyNumberFormat="1" applyFont="1" applyBorder="1"/>
    <xf numFmtId="0" fontId="1" fillId="0" borderId="1" xfId="1" applyFont="1" applyFill="1" applyBorder="1"/>
    <xf numFmtId="0" fontId="1" fillId="0" borderId="0" xfId="1" applyFont="1" applyFill="1" applyBorder="1"/>
    <xf numFmtId="4" fontId="27" fillId="0" borderId="0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29" fillId="0" borderId="0" xfId="0" applyFont="1" applyFill="1"/>
    <xf numFmtId="4" fontId="29" fillId="0" borderId="0" xfId="0" applyNumberFormat="1" applyFont="1" applyFill="1" applyBorder="1"/>
    <xf numFmtId="4" fontId="33" fillId="0" borderId="0" xfId="0" applyNumberFormat="1" applyFont="1" applyFill="1"/>
    <xf numFmtId="4" fontId="33" fillId="0" borderId="0" xfId="0" applyNumberFormat="1" applyFont="1" applyFill="1" applyBorder="1"/>
    <xf numFmtId="4" fontId="3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7" fillId="0" borderId="35" xfId="0" applyFont="1" applyBorder="1" applyAlignment="1">
      <alignment wrapText="1"/>
    </xf>
    <xf numFmtId="0" fontId="14" fillId="0" borderId="30" xfId="0" applyFont="1" applyBorder="1" applyAlignment="1">
      <alignment horizontal="center" wrapText="1"/>
    </xf>
    <xf numFmtId="0" fontId="14" fillId="0" borderId="30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21" fillId="0" borderId="7" xfId="1" applyFont="1" applyFill="1" applyBorder="1"/>
    <xf numFmtId="4" fontId="33" fillId="0" borderId="13" xfId="0" applyNumberFormat="1" applyFont="1" applyBorder="1"/>
    <xf numFmtId="4" fontId="33" fillId="0" borderId="45" xfId="0" applyNumberFormat="1" applyFont="1" applyBorder="1"/>
    <xf numFmtId="4" fontId="39" fillId="0" borderId="0" xfId="0" applyNumberFormat="1" applyFont="1" applyBorder="1"/>
    <xf numFmtId="0" fontId="14" fillId="0" borderId="32" xfId="0" applyFont="1" applyBorder="1"/>
    <xf numFmtId="4" fontId="27" fillId="0" borderId="29" xfId="0" applyNumberFormat="1" applyFont="1" applyBorder="1"/>
    <xf numFmtId="0" fontId="27" fillId="0" borderId="46" xfId="0" applyFont="1" applyBorder="1"/>
    <xf numFmtId="0" fontId="14" fillId="0" borderId="0" xfId="0" applyFont="1" applyBorder="1"/>
    <xf numFmtId="4" fontId="27" fillId="0" borderId="0" xfId="0" applyNumberFormat="1" applyFont="1" applyBorder="1"/>
    <xf numFmtId="0" fontId="15" fillId="0" borderId="0" xfId="0" applyFont="1" applyBorder="1"/>
    <xf numFmtId="4" fontId="29" fillId="0" borderId="0" xfId="0" applyNumberFormat="1" applyFont="1" applyBorder="1"/>
    <xf numFmtId="0" fontId="29" fillId="0" borderId="0" xfId="0" applyFont="1" applyBorder="1"/>
    <xf numFmtId="0" fontId="1" fillId="0" borderId="11" xfId="1" applyFont="1" applyFill="1" applyBorder="1" applyAlignment="1">
      <alignment horizontal="center"/>
    </xf>
    <xf numFmtId="0" fontId="14" fillId="0" borderId="3" xfId="0" applyFont="1" applyBorder="1" applyAlignment="1">
      <alignment horizontal="center" vertical="justify" wrapText="1"/>
    </xf>
    <xf numFmtId="0" fontId="14" fillId="0" borderId="3" xfId="0" applyFont="1" applyBorder="1" applyAlignment="1">
      <alignment horizontal="center" vertical="justify"/>
    </xf>
    <xf numFmtId="0" fontId="14" fillId="0" borderId="20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11" fillId="0" borderId="5" xfId="1" applyFont="1" applyFill="1" applyBorder="1"/>
    <xf numFmtId="4" fontId="29" fillId="0" borderId="6" xfId="0" applyNumberFormat="1" applyFont="1" applyBorder="1"/>
    <xf numFmtId="4" fontId="29" fillId="0" borderId="5" xfId="0" applyNumberFormat="1" applyFont="1" applyBorder="1"/>
    <xf numFmtId="4" fontId="27" fillId="0" borderId="6" xfId="0" applyNumberFormat="1" applyFont="1" applyBorder="1"/>
    <xf numFmtId="0" fontId="11" fillId="0" borderId="10" xfId="1" applyFont="1" applyFill="1" applyBorder="1"/>
    <xf numFmtId="0" fontId="1" fillId="0" borderId="11" xfId="1" applyFont="1" applyFill="1" applyBorder="1"/>
    <xf numFmtId="4" fontId="29" fillId="0" borderId="2" xfId="0" applyNumberFormat="1" applyFont="1" applyBorder="1"/>
    <xf numFmtId="4" fontId="27" fillId="0" borderId="2" xfId="0" applyNumberFormat="1" applyFont="1" applyBorder="1"/>
    <xf numFmtId="0" fontId="28" fillId="0" borderId="0" xfId="1" applyFont="1" applyFill="1" applyBorder="1"/>
    <xf numFmtId="0" fontId="40" fillId="0" borderId="0" xfId="0" applyFont="1" applyAlignment="1">
      <alignment horizontal="center"/>
    </xf>
    <xf numFmtId="0" fontId="11" fillId="0" borderId="0" xfId="1" applyFont="1" applyFill="1" applyBorder="1"/>
    <xf numFmtId="4" fontId="0" fillId="0" borderId="0" xfId="0" applyNumberFormat="1" applyAlignment="1">
      <alignment horizontal="center"/>
    </xf>
    <xf numFmtId="0" fontId="14" fillId="0" borderId="12" xfId="0" applyFont="1" applyBorder="1" applyAlignment="1">
      <alignment horizontal="center" vertical="justify"/>
    </xf>
    <xf numFmtId="0" fontId="11" fillId="0" borderId="4" xfId="1" applyFont="1" applyFill="1" applyBorder="1"/>
    <xf numFmtId="4" fontId="0" fillId="0" borderId="0" xfId="0" applyNumberFormat="1" applyFill="1"/>
    <xf numFmtId="0" fontId="11" fillId="0" borderId="7" xfId="1" applyFont="1" applyFill="1" applyBorder="1"/>
    <xf numFmtId="0" fontId="11" fillId="0" borderId="9" xfId="1" applyFont="1" applyFill="1" applyBorder="1"/>
    <xf numFmtId="0" fontId="1" fillId="0" borderId="2" xfId="1" applyFont="1" applyFill="1" applyBorder="1"/>
    <xf numFmtId="4" fontId="27" fillId="0" borderId="1" xfId="0" applyNumberFormat="1" applyFont="1" applyBorder="1"/>
    <xf numFmtId="4" fontId="27" fillId="0" borderId="12" xfId="0" applyNumberFormat="1" applyFont="1" applyBorder="1"/>
    <xf numFmtId="0" fontId="0" fillId="0" borderId="0" xfId="0" applyFill="1" applyBorder="1"/>
    <xf numFmtId="0" fontId="15" fillId="0" borderId="29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1" xfId="0" applyFont="1" applyBorder="1" applyAlignment="1">
      <alignment horizontal="center" vertical="justify"/>
    </xf>
    <xf numFmtId="0" fontId="15" fillId="0" borderId="6" xfId="0" applyFont="1" applyFill="1" applyBorder="1"/>
    <xf numFmtId="4" fontId="13" fillId="0" borderId="13" xfId="0" applyNumberFormat="1" applyFont="1" applyFill="1" applyBorder="1"/>
    <xf numFmtId="0" fontId="15" fillId="0" borderId="13" xfId="0" applyFont="1" applyFill="1" applyBorder="1"/>
    <xf numFmtId="4" fontId="13" fillId="0" borderId="13" xfId="0" applyNumberFormat="1" applyFont="1" applyBorder="1"/>
    <xf numFmtId="0" fontId="15" fillId="0" borderId="13" xfId="0" applyFont="1" applyBorder="1"/>
    <xf numFmtId="0" fontId="15" fillId="0" borderId="14" xfId="0" applyFont="1" applyBorder="1"/>
    <xf numFmtId="0" fontId="15" fillId="0" borderId="14" xfId="0" applyFont="1" applyFill="1" applyBorder="1"/>
    <xf numFmtId="4" fontId="13" fillId="0" borderId="14" xfId="0" applyNumberFormat="1" applyFont="1" applyBorder="1"/>
    <xf numFmtId="0" fontId="14" fillId="0" borderId="2" xfId="0" applyFont="1" applyBorder="1"/>
    <xf numFmtId="0" fontId="14" fillId="0" borderId="3" xfId="0" applyFont="1" applyFill="1" applyBorder="1"/>
    <xf numFmtId="4" fontId="14" fillId="0" borderId="3" xfId="0" applyNumberFormat="1" applyFont="1" applyFill="1" applyBorder="1"/>
    <xf numFmtId="4" fontId="15" fillId="0" borderId="3" xfId="0" applyNumberFormat="1" applyFont="1" applyBorder="1"/>
    <xf numFmtId="4" fontId="14" fillId="0" borderId="3" xfId="0" applyNumberFormat="1" applyFont="1" applyBorder="1"/>
    <xf numFmtId="4" fontId="14" fillId="0" borderId="11" xfId="0" applyNumberFormat="1" applyFont="1" applyBorder="1"/>
    <xf numFmtId="4" fontId="13" fillId="0" borderId="12" xfId="0" applyNumberFormat="1" applyFont="1" applyBorder="1"/>
    <xf numFmtId="0" fontId="15" fillId="0" borderId="30" xfId="0" applyFont="1" applyBorder="1" applyAlignment="1">
      <alignment horizontal="center"/>
    </xf>
    <xf numFmtId="0" fontId="1" fillId="0" borderId="47" xfId="1" applyFont="1" applyFill="1" applyBorder="1"/>
    <xf numFmtId="0" fontId="1" fillId="0" borderId="48" xfId="1" applyFont="1" applyFill="1" applyBorder="1"/>
    <xf numFmtId="0" fontId="4" fillId="0" borderId="0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/>
    </xf>
    <xf numFmtId="0" fontId="15" fillId="0" borderId="0" xfId="0" applyFont="1" applyFill="1" applyBorder="1"/>
    <xf numFmtId="4" fontId="14" fillId="0" borderId="0" xfId="0" applyNumberFormat="1" applyFont="1" applyFill="1" applyBorder="1"/>
    <xf numFmtId="4" fontId="15" fillId="0" borderId="0" xfId="0" applyNumberFormat="1" applyFont="1" applyFill="1" applyBorder="1"/>
    <xf numFmtId="4" fontId="13" fillId="0" borderId="0" xfId="0" applyNumberFormat="1" applyFont="1" applyFill="1" applyBorder="1"/>
    <xf numFmtId="4" fontId="1" fillId="0" borderId="0" xfId="1" applyNumberFormat="1" applyFont="1" applyFill="1" applyBorder="1"/>
    <xf numFmtId="4" fontId="14" fillId="0" borderId="0" xfId="0" applyNumberFormat="1" applyFont="1" applyBorder="1"/>
    <xf numFmtId="0" fontId="10" fillId="0" borderId="0" xfId="0" applyFont="1"/>
    <xf numFmtId="0" fontId="1" fillId="0" borderId="0" xfId="0" applyFont="1" applyBorder="1"/>
    <xf numFmtId="4" fontId="28" fillId="5" borderId="0" xfId="0" applyNumberFormat="1" applyFont="1" applyFill="1" applyBorder="1"/>
    <xf numFmtId="4" fontId="1" fillId="0" borderId="0" xfId="1" applyNumberFormat="1" applyFont="1" applyBorder="1"/>
    <xf numFmtId="0" fontId="27" fillId="0" borderId="0" xfId="0" applyFont="1" applyFill="1"/>
    <xf numFmtId="0" fontId="1" fillId="0" borderId="0" xfId="1" applyFont="1"/>
    <xf numFmtId="0" fontId="11" fillId="0" borderId="0" xfId="1" applyFont="1" applyBorder="1"/>
    <xf numFmtId="0" fontId="1" fillId="0" borderId="16" xfId="1" applyFont="1" applyFill="1" applyBorder="1" applyAlignment="1">
      <alignment horizontal="center"/>
    </xf>
    <xf numFmtId="0" fontId="11" fillId="0" borderId="15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1" fillId="0" borderId="0" xfId="1" applyFont="1" applyBorder="1" applyAlignment="1">
      <alignment horizontal="center" vertical="justify"/>
    </xf>
    <xf numFmtId="0" fontId="11" fillId="0" borderId="41" xfId="1" applyFont="1" applyFill="1" applyBorder="1" applyAlignment="1">
      <alignment horizontal="center"/>
    </xf>
    <xf numFmtId="0" fontId="1" fillId="0" borderId="49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4" fontId="11" fillId="0" borderId="13" xfId="1" applyNumberFormat="1" applyFont="1" applyFill="1" applyBorder="1"/>
    <xf numFmtId="49" fontId="11" fillId="0" borderId="0" xfId="0" applyNumberFormat="1" applyFont="1" applyBorder="1" applyAlignment="1">
      <alignment vertical="justify"/>
    </xf>
    <xf numFmtId="4" fontId="11" fillId="0" borderId="0" xfId="1" applyNumberFormat="1" applyFont="1" applyFill="1" applyBorder="1"/>
    <xf numFmtId="4" fontId="1" fillId="0" borderId="50" xfId="1" applyNumberFormat="1" applyFont="1" applyFill="1" applyBorder="1"/>
    <xf numFmtId="0" fontId="1" fillId="0" borderId="0" xfId="1" applyFont="1" applyBorder="1"/>
    <xf numFmtId="0" fontId="41" fillId="0" borderId="0" xfId="0" applyFont="1"/>
    <xf numFmtId="4" fontId="33" fillId="0" borderId="0" xfId="0" applyNumberFormat="1" applyFont="1"/>
    <xf numFmtId="0" fontId="33" fillId="0" borderId="0" xfId="0" applyFont="1"/>
    <xf numFmtId="164" fontId="33" fillId="0" borderId="0" xfId="0" applyNumberFormat="1" applyFont="1"/>
    <xf numFmtId="4" fontId="29" fillId="0" borderId="13" xfId="0" applyNumberFormat="1" applyFont="1" applyBorder="1"/>
    <xf numFmtId="0" fontId="1" fillId="0" borderId="15" xfId="1" applyFont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center"/>
    </xf>
    <xf numFmtId="4" fontId="1" fillId="0" borderId="17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38" xfId="1" applyFont="1" applyBorder="1"/>
    <xf numFmtId="4" fontId="1" fillId="0" borderId="12" xfId="1" applyNumberFormat="1" applyFont="1" applyFill="1" applyBorder="1" applyAlignment="1">
      <alignment horizontal="right"/>
    </xf>
    <xf numFmtId="0" fontId="41" fillId="0" borderId="0" xfId="0" applyFont="1" applyBorder="1"/>
    <xf numFmtId="0" fontId="11" fillId="0" borderId="35" xfId="1" applyFont="1" applyFill="1" applyBorder="1"/>
    <xf numFmtId="0" fontId="11" fillId="0" borderId="52" xfId="1" applyFont="1" applyFill="1" applyBorder="1"/>
    <xf numFmtId="0" fontId="11" fillId="0" borderId="32" xfId="1" applyFont="1" applyFill="1" applyBorder="1"/>
    <xf numFmtId="0" fontId="11" fillId="0" borderId="53" xfId="1" applyFont="1" applyFill="1" applyBorder="1"/>
    <xf numFmtId="4" fontId="11" fillId="0" borderId="54" xfId="0" applyNumberFormat="1" applyFont="1" applyFill="1" applyBorder="1" applyAlignment="1">
      <alignment horizontal="right" vertical="justify"/>
    </xf>
    <xf numFmtId="0" fontId="1" fillId="0" borderId="47" xfId="1" applyFont="1" applyBorder="1"/>
    <xf numFmtId="4" fontId="1" fillId="0" borderId="47" xfId="1" applyNumberFormat="1" applyFont="1" applyBorder="1"/>
    <xf numFmtId="4" fontId="1" fillId="0" borderId="0" xfId="1" applyNumberFormat="1" applyFont="1" applyBorder="1" applyAlignment="1">
      <alignment horizontal="right"/>
    </xf>
    <xf numFmtId="0" fontId="42" fillId="0" borderId="0" xfId="0" applyFont="1"/>
    <xf numFmtId="0" fontId="43" fillId="0" borderId="0" xfId="0" applyFont="1"/>
    <xf numFmtId="4" fontId="44" fillId="0" borderId="0" xfId="0" applyNumberFormat="1" applyFont="1" applyBorder="1"/>
    <xf numFmtId="4" fontId="45" fillId="4" borderId="0" xfId="0" applyNumberFormat="1" applyFont="1" applyFill="1" applyBorder="1"/>
    <xf numFmtId="0" fontId="43" fillId="0" borderId="0" xfId="0" applyFont="1" applyFill="1"/>
    <xf numFmtId="0" fontId="10" fillId="0" borderId="0" xfId="0" applyFont="1" applyFill="1"/>
    <xf numFmtId="0" fontId="4" fillId="0" borderId="16" xfId="1" applyFont="1" applyFill="1" applyBorder="1" applyAlignment="1">
      <alignment horizontal="center" vertical="justify"/>
    </xf>
    <xf numFmtId="0" fontId="4" fillId="0" borderId="51" xfId="1" applyFont="1" applyFill="1" applyBorder="1" applyAlignment="1">
      <alignment horizontal="center" vertical="justify"/>
    </xf>
    <xf numFmtId="0" fontId="44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4" fontId="21" fillId="0" borderId="6" xfId="1" applyNumberFormat="1" applyFont="1" applyFill="1" applyBorder="1"/>
    <xf numFmtId="4" fontId="13" fillId="0" borderId="6" xfId="1" applyNumberFormat="1" applyFont="1" applyFill="1" applyBorder="1" applyAlignment="1">
      <alignment horizontal="right"/>
    </xf>
    <xf numFmtId="4" fontId="13" fillId="0" borderId="5" xfId="1" applyNumberFormat="1" applyFont="1" applyFill="1" applyBorder="1"/>
    <xf numFmtId="4" fontId="13" fillId="0" borderId="6" xfId="1" applyNumberFormat="1" applyFont="1" applyFill="1" applyBorder="1"/>
    <xf numFmtId="49" fontId="10" fillId="0" borderId="0" xfId="0" applyNumberFormat="1" applyFont="1" applyBorder="1" applyAlignment="1">
      <alignment vertical="justify"/>
    </xf>
    <xf numFmtId="4" fontId="21" fillId="0" borderId="13" xfId="1" applyNumberFormat="1" applyFont="1" applyFill="1" applyBorder="1"/>
    <xf numFmtId="4" fontId="13" fillId="0" borderId="13" xfId="1" applyNumberFormat="1" applyFont="1" applyFill="1" applyBorder="1" applyAlignment="1">
      <alignment horizontal="right"/>
    </xf>
    <xf numFmtId="4" fontId="13" fillId="0" borderId="8" xfId="1" applyNumberFormat="1" applyFont="1" applyFill="1" applyBorder="1"/>
    <xf numFmtId="4" fontId="13" fillId="0" borderId="13" xfId="1" applyNumberFormat="1" applyFont="1" applyFill="1" applyBorder="1"/>
    <xf numFmtId="4" fontId="21" fillId="0" borderId="14" xfId="1" applyNumberFormat="1" applyFont="1" applyFill="1" applyBorder="1"/>
    <xf numFmtId="4" fontId="13" fillId="0" borderId="14" xfId="1" applyNumberFormat="1" applyFont="1" applyFill="1" applyBorder="1" applyAlignment="1">
      <alignment horizontal="right"/>
    </xf>
    <xf numFmtId="4" fontId="13" fillId="0" borderId="10" xfId="1" applyNumberFormat="1" applyFont="1" applyFill="1" applyBorder="1"/>
    <xf numFmtId="4" fontId="13" fillId="0" borderId="14" xfId="1" applyNumberFormat="1" applyFont="1" applyFill="1" applyBorder="1"/>
    <xf numFmtId="0" fontId="1" fillId="0" borderId="38" xfId="1" applyFont="1" applyFill="1" applyBorder="1"/>
    <xf numFmtId="4" fontId="1" fillId="0" borderId="12" xfId="1" applyNumberFormat="1" applyFont="1" applyFill="1" applyBorder="1"/>
    <xf numFmtId="0" fontId="46" fillId="0" borderId="0" xfId="0" applyFont="1"/>
    <xf numFmtId="0" fontId="48" fillId="0" borderId="0" xfId="0" applyFont="1"/>
    <xf numFmtId="4" fontId="47" fillId="0" borderId="0" xfId="0" applyNumberFormat="1" applyFont="1"/>
    <xf numFmtId="4" fontId="44" fillId="0" borderId="0" xfId="1" applyNumberFormat="1" applyFont="1" applyBorder="1"/>
    <xf numFmtId="0" fontId="4" fillId="0" borderId="0" xfId="1" applyFont="1" applyFill="1" applyBorder="1"/>
    <xf numFmtId="4" fontId="49" fillId="0" borderId="0" xfId="0" applyNumberFormat="1" applyFont="1" applyFill="1" applyBorder="1"/>
    <xf numFmtId="0" fontId="50" fillId="0" borderId="0" xfId="0" applyFont="1"/>
    <xf numFmtId="0" fontId="47" fillId="0" borderId="0" xfId="0" applyFont="1"/>
    <xf numFmtId="0" fontId="34" fillId="0" borderId="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" fontId="13" fillId="0" borderId="17" xfId="0" applyNumberFormat="1" applyFont="1" applyBorder="1"/>
    <xf numFmtId="0" fontId="48" fillId="0" borderId="0" xfId="0" applyFont="1" applyBorder="1"/>
    <xf numFmtId="4" fontId="0" fillId="0" borderId="0" xfId="0" applyNumberFormat="1" applyBorder="1"/>
    <xf numFmtId="0" fontId="34" fillId="0" borderId="47" xfId="1" applyFont="1" applyBorder="1"/>
    <xf numFmtId="0" fontId="34" fillId="0" borderId="48" xfId="1" applyFont="1" applyBorder="1"/>
    <xf numFmtId="0" fontId="31" fillId="0" borderId="0" xfId="0" applyFont="1" applyBorder="1"/>
    <xf numFmtId="0" fontId="51" fillId="0" borderId="0" xfId="0" applyFont="1" applyBorder="1"/>
    <xf numFmtId="0" fontId="34" fillId="0" borderId="0" xfId="1" applyFont="1" applyBorder="1"/>
    <xf numFmtId="0" fontId="21" fillId="0" borderId="0" xfId="0" applyFont="1"/>
    <xf numFmtId="0" fontId="21" fillId="0" borderId="0" xfId="0" applyFont="1" applyBorder="1"/>
    <xf numFmtId="0" fontId="11" fillId="0" borderId="2" xfId="1" applyFont="1" applyFill="1" applyBorder="1" applyAlignment="1">
      <alignment horizontal="center"/>
    </xf>
    <xf numFmtId="4" fontId="21" fillId="0" borderId="21" xfId="0" applyNumberFormat="1" applyFont="1" applyBorder="1" applyAlignment="1">
      <alignment horizontal="right" vertical="justify"/>
    </xf>
    <xf numFmtId="4" fontId="21" fillId="0" borderId="6" xfId="0" applyNumberFormat="1" applyFont="1" applyBorder="1" applyAlignment="1">
      <alignment horizontal="right" vertical="justify"/>
    </xf>
    <xf numFmtId="0" fontId="34" fillId="0" borderId="1" xfId="1" applyFont="1" applyBorder="1"/>
    <xf numFmtId="4" fontId="14" fillId="0" borderId="12" xfId="0" applyNumberFormat="1" applyFont="1" applyBorder="1"/>
    <xf numFmtId="0" fontId="20" fillId="0" borderId="0" xfId="0" applyFont="1"/>
    <xf numFmtId="4" fontId="0" fillId="0" borderId="0" xfId="0" applyNumberFormat="1" applyFill="1" applyBorder="1"/>
    <xf numFmtId="4" fontId="15" fillId="0" borderId="0" xfId="0" applyNumberFormat="1" applyFont="1" applyFill="1"/>
    <xf numFmtId="4" fontId="15" fillId="0" borderId="0" xfId="0" applyNumberFormat="1" applyFont="1"/>
    <xf numFmtId="4" fontId="14" fillId="0" borderId="0" xfId="0" applyNumberFormat="1" applyFont="1" applyFill="1"/>
    <xf numFmtId="4" fontId="52" fillId="0" borderId="0" xfId="0" applyNumberFormat="1" applyFont="1"/>
    <xf numFmtId="0" fontId="18" fillId="0" borderId="0" xfId="0" applyFont="1" applyFill="1"/>
    <xf numFmtId="4" fontId="38" fillId="0" borderId="0" xfId="0" applyNumberFormat="1" applyFont="1" applyBorder="1"/>
    <xf numFmtId="0" fontId="53" fillId="0" borderId="0" xfId="0" applyFont="1" applyFill="1"/>
    <xf numFmtId="0" fontId="54" fillId="0" borderId="0" xfId="0" applyFont="1" applyFill="1"/>
    <xf numFmtId="0" fontId="11" fillId="0" borderId="15" xfId="1" applyFont="1" applyBorder="1" applyAlignment="1">
      <alignment horizontal="center"/>
    </xf>
    <xf numFmtId="0" fontId="11" fillId="0" borderId="41" xfId="1" applyFont="1" applyBorder="1" applyAlignment="1">
      <alignment horizontal="center"/>
    </xf>
    <xf numFmtId="0" fontId="22" fillId="0" borderId="41" xfId="1" applyFont="1" applyBorder="1" applyAlignment="1">
      <alignment horizontal="center" vertical="justify"/>
    </xf>
    <xf numFmtId="0" fontId="4" fillId="0" borderId="41" xfId="1" applyFont="1" applyBorder="1" applyAlignment="1">
      <alignment horizontal="center" vertical="justify"/>
    </xf>
    <xf numFmtId="0" fontId="22" fillId="0" borderId="49" xfId="1" applyFont="1" applyFill="1" applyBorder="1" applyAlignment="1">
      <alignment horizontal="center" vertical="justify"/>
    </xf>
    <xf numFmtId="0" fontId="11" fillId="0" borderId="2" xfId="0" applyFont="1" applyFill="1" applyBorder="1" applyAlignment="1">
      <alignment horizontal="right"/>
    </xf>
    <xf numFmtId="0" fontId="11" fillId="0" borderId="11" xfId="0" applyFont="1" applyFill="1" applyBorder="1"/>
    <xf numFmtId="4" fontId="11" fillId="0" borderId="2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1" fillId="0" borderId="2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18" fillId="0" borderId="0" xfId="0" applyFont="1" applyBorder="1"/>
    <xf numFmtId="0" fontId="13" fillId="0" borderId="1" xfId="1" applyFont="1" applyBorder="1" applyAlignment="1">
      <alignment horizontal="center"/>
    </xf>
    <xf numFmtId="0" fontId="21" fillId="0" borderId="4" xfId="1" applyFont="1" applyFill="1" applyBorder="1"/>
    <xf numFmtId="0" fontId="21" fillId="0" borderId="5" xfId="1" applyFont="1" applyFill="1" applyBorder="1"/>
    <xf numFmtId="4" fontId="18" fillId="0" borderId="0" xfId="0" applyNumberFormat="1" applyFont="1" applyBorder="1"/>
    <xf numFmtId="4" fontId="18" fillId="0" borderId="0" xfId="0" applyNumberFormat="1" applyFont="1"/>
    <xf numFmtId="0" fontId="13" fillId="0" borderId="1" xfId="1" applyFont="1" applyBorder="1"/>
    <xf numFmtId="0" fontId="13" fillId="0" borderId="38" xfId="1" applyFont="1" applyBorder="1"/>
    <xf numFmtId="4" fontId="13" fillId="0" borderId="50" xfId="1" applyNumberFormat="1" applyFont="1" applyBorder="1"/>
    <xf numFmtId="0" fontId="27" fillId="4" borderId="0" xfId="0" applyFont="1" applyFill="1"/>
    <xf numFmtId="4" fontId="28" fillId="4" borderId="0" xfId="0" applyNumberFormat="1" applyFont="1" applyFill="1" applyBorder="1"/>
    <xf numFmtId="4" fontId="1" fillId="4" borderId="0" xfId="0" applyNumberFormat="1" applyFont="1" applyFill="1" applyBorder="1"/>
    <xf numFmtId="0" fontId="4" fillId="0" borderId="3" xfId="1" applyFont="1" applyFill="1" applyBorder="1" applyAlignment="1">
      <alignment horizontal="center" vertical="justify"/>
    </xf>
    <xf numFmtId="0" fontId="4" fillId="0" borderId="20" xfId="1" applyFont="1" applyFill="1" applyBorder="1" applyAlignment="1">
      <alignment horizontal="center" vertical="justify"/>
    </xf>
    <xf numFmtId="4" fontId="21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4" fontId="21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4" fontId="21" fillId="0" borderId="14" xfId="0" applyNumberFormat="1" applyFont="1" applyFill="1" applyBorder="1" applyAlignment="1">
      <alignment horizontal="right"/>
    </xf>
    <xf numFmtId="4" fontId="11" fillId="0" borderId="0" xfId="0" applyNumberFormat="1" applyFont="1" applyBorder="1"/>
    <xf numFmtId="0" fontId="11" fillId="0" borderId="0" xfId="0" applyFont="1" applyBorder="1"/>
    <xf numFmtId="4" fontId="28" fillId="0" borderId="0" xfId="0" applyNumberFormat="1" applyFont="1" applyBorder="1"/>
    <xf numFmtId="0" fontId="27" fillId="0" borderId="1" xfId="0" applyFont="1" applyBorder="1" applyAlignment="1">
      <alignment wrapText="1"/>
    </xf>
    <xf numFmtId="4" fontId="11" fillId="0" borderId="0" xfId="0" applyNumberFormat="1" applyFont="1" applyBorder="1" applyAlignment="1">
      <alignment horizontal="center"/>
    </xf>
    <xf numFmtId="4" fontId="11" fillId="0" borderId="55" xfId="0" applyNumberFormat="1" applyFont="1" applyBorder="1"/>
    <xf numFmtId="0" fontId="14" fillId="0" borderId="54" xfId="0" applyFont="1" applyBorder="1"/>
    <xf numFmtId="0" fontId="11" fillId="0" borderId="0" xfId="1" applyFont="1"/>
    <xf numFmtId="0" fontId="11" fillId="0" borderId="2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4" fontId="11" fillId="0" borderId="6" xfId="0" applyNumberFormat="1" applyFont="1" applyBorder="1"/>
    <xf numFmtId="4" fontId="1" fillId="0" borderId="2" xfId="0" applyNumberFormat="1" applyFont="1" applyBorder="1"/>
    <xf numFmtId="0" fontId="55" fillId="0" borderId="0" xfId="0" applyFont="1"/>
    <xf numFmtId="4" fontId="33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55" fillId="0" borderId="0" xfId="1" applyFont="1"/>
    <xf numFmtId="4" fontId="28" fillId="2" borderId="0" xfId="0" applyNumberFormat="1" applyFont="1" applyFill="1"/>
    <xf numFmtId="0" fontId="33" fillId="2" borderId="0" xfId="0" applyFont="1" applyFill="1"/>
    <xf numFmtId="0" fontId="11" fillId="0" borderId="15" xfId="1" applyFont="1" applyFill="1" applyBorder="1" applyAlignment="1">
      <alignment horizontal="center"/>
    </xf>
    <xf numFmtId="0" fontId="1" fillId="0" borderId="56" xfId="1" applyFont="1" applyFill="1" applyBorder="1" applyAlignment="1">
      <alignment horizontal="center"/>
    </xf>
    <xf numFmtId="0" fontId="4" fillId="0" borderId="41" xfId="1" applyFont="1" applyFill="1" applyBorder="1" applyAlignment="1">
      <alignment horizontal="center" vertical="justify"/>
    </xf>
    <xf numFmtId="0" fontId="11" fillId="0" borderId="13" xfId="0" applyFont="1" applyFill="1" applyBorder="1" applyAlignment="1">
      <alignment horizontal="right"/>
    </xf>
    <xf numFmtId="0" fontId="1" fillId="0" borderId="11" xfId="1" applyFont="1" applyBorder="1" applyAlignment="1">
      <alignment horizontal="center"/>
    </xf>
    <xf numFmtId="0" fontId="11" fillId="0" borderId="8" xfId="0" applyFont="1" applyFill="1" applyBorder="1"/>
    <xf numFmtId="0" fontId="21" fillId="0" borderId="6" xfId="1" applyFont="1" applyFill="1" applyBorder="1" applyAlignment="1">
      <alignment horizontal="center"/>
    </xf>
    <xf numFmtId="0" fontId="21" fillId="0" borderId="6" xfId="1" applyFont="1" applyFill="1" applyBorder="1" applyAlignment="1">
      <alignment horizontal="left"/>
    </xf>
    <xf numFmtId="0" fontId="14" fillId="0" borderId="6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3" fontId="14" fillId="0" borderId="6" xfId="0" applyNumberFormat="1" applyFont="1" applyBorder="1"/>
    <xf numFmtId="0" fontId="21" fillId="0" borderId="13" xfId="1" applyFont="1" applyFill="1" applyBorder="1" applyAlignment="1">
      <alignment horizontal="center"/>
    </xf>
    <xf numFmtId="0" fontId="21" fillId="0" borderId="13" xfId="1" applyFont="1" applyFill="1" applyBorder="1" applyAlignment="1">
      <alignment horizontal="left"/>
    </xf>
    <xf numFmtId="0" fontId="14" fillId="0" borderId="13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3" fontId="14" fillId="0" borderId="13" xfId="0" applyNumberFormat="1" applyFont="1" applyBorder="1"/>
    <xf numFmtId="0" fontId="21" fillId="0" borderId="13" xfId="0" applyFont="1" applyFill="1" applyBorder="1"/>
    <xf numFmtId="4" fontId="29" fillId="0" borderId="21" xfId="0" applyNumberFormat="1" applyFont="1" applyBorder="1"/>
    <xf numFmtId="4" fontId="29" fillId="0" borderId="55" xfId="0" applyNumberFormat="1" applyFont="1" applyBorder="1"/>
    <xf numFmtId="0" fontId="4" fillId="0" borderId="12" xfId="1" applyFont="1" applyFill="1" applyBorder="1"/>
    <xf numFmtId="0" fontId="4" fillId="0" borderId="42" xfId="1" applyFont="1" applyFill="1" applyBorder="1" applyAlignment="1">
      <alignment horizontal="center"/>
    </xf>
    <xf numFmtId="0" fontId="22" fillId="0" borderId="3" xfId="1" applyFont="1" applyFill="1" applyBorder="1" applyAlignment="1">
      <alignment horizontal="center" vertical="justify"/>
    </xf>
    <xf numFmtId="0" fontId="14" fillId="0" borderId="2" xfId="0" applyFont="1" applyFill="1" applyBorder="1"/>
    <xf numFmtId="0" fontId="39" fillId="0" borderId="0" xfId="0" applyFont="1" applyBorder="1" applyAlignment="1">
      <alignment horizontal="center"/>
    </xf>
    <xf numFmtId="4" fontId="13" fillId="0" borderId="6" xfId="0" applyNumberFormat="1" applyFont="1" applyFill="1" applyBorder="1"/>
    <xf numFmtId="4" fontId="15" fillId="0" borderId="2" xfId="0" applyNumberFormat="1" applyFont="1" applyBorder="1" applyAlignment="1">
      <alignment horizontal="center"/>
    </xf>
    <xf numFmtId="4" fontId="15" fillId="0" borderId="11" xfId="0" applyNumberFormat="1" applyFont="1" applyBorder="1" applyAlignment="1">
      <alignment horizontal="center"/>
    </xf>
    <xf numFmtId="4" fontId="15" fillId="0" borderId="0" xfId="0" applyNumberFormat="1" applyFont="1" applyFill="1" applyBorder="1" applyAlignment="1">
      <alignment horizontal="center" vertical="justify"/>
    </xf>
    <xf numFmtId="4" fontId="14" fillId="0" borderId="0" xfId="0" applyNumberFormat="1" applyFont="1" applyFill="1" applyBorder="1" applyAlignment="1">
      <alignment horizontal="center"/>
    </xf>
    <xf numFmtId="0" fontId="29" fillId="0" borderId="4" xfId="0" applyFont="1" applyBorder="1"/>
    <xf numFmtId="0" fontId="29" fillId="0" borderId="7" xfId="0" applyFont="1" applyBorder="1"/>
    <xf numFmtId="0" fontId="29" fillId="0" borderId="9" xfId="0" applyFont="1" applyBorder="1"/>
    <xf numFmtId="4" fontId="23" fillId="0" borderId="0" xfId="0" applyNumberFormat="1" applyFont="1"/>
    <xf numFmtId="4" fontId="15" fillId="0" borderId="12" xfId="0" applyNumberFormat="1" applyFont="1" applyFill="1" applyBorder="1" applyAlignment="1">
      <alignment horizontal="center" vertical="justify"/>
    </xf>
    <xf numFmtId="4" fontId="13" fillId="0" borderId="57" xfId="0" applyNumberFormat="1" applyFont="1" applyFill="1" applyBorder="1"/>
    <xf numFmtId="4" fontId="13" fillId="0" borderId="58" xfId="0" applyNumberFormat="1" applyFont="1" applyFill="1" applyBorder="1"/>
    <xf numFmtId="4" fontId="13" fillId="0" borderId="59" xfId="0" applyNumberFormat="1" applyFont="1" applyFill="1" applyBorder="1"/>
    <xf numFmtId="4" fontId="13" fillId="0" borderId="50" xfId="0" applyNumberFormat="1" applyFont="1" applyBorder="1"/>
    <xf numFmtId="4" fontId="1" fillId="0" borderId="0" xfId="0" applyNumberFormat="1" applyFont="1" applyFill="1" applyBorder="1" applyAlignment="1">
      <alignment horizontal="right" vertical="justify"/>
    </xf>
    <xf numFmtId="4" fontId="11" fillId="0" borderId="21" xfId="0" applyNumberFormat="1" applyFont="1" applyFill="1" applyBorder="1" applyAlignment="1">
      <alignment horizontal="right" vertical="justify"/>
    </xf>
    <xf numFmtId="4" fontId="1" fillId="0" borderId="6" xfId="0" applyNumberFormat="1" applyFont="1" applyFill="1" applyBorder="1" applyAlignment="1">
      <alignment horizontal="right" vertical="justify"/>
    </xf>
    <xf numFmtId="4" fontId="1" fillId="0" borderId="14" xfId="0" applyNumberFormat="1" applyFont="1" applyFill="1" applyBorder="1" applyAlignment="1">
      <alignment horizontal="right" vertical="justify"/>
    </xf>
    <xf numFmtId="4" fontId="1" fillId="0" borderId="1" xfId="1" applyNumberFormat="1" applyFont="1" applyBorder="1"/>
    <xf numFmtId="4" fontId="1" fillId="0" borderId="12" xfId="1" applyNumberFormat="1" applyFont="1" applyBorder="1"/>
    <xf numFmtId="4" fontId="21" fillId="0" borderId="0" xfId="0" applyNumberFormat="1" applyFont="1" applyBorder="1" applyAlignment="1">
      <alignment horizontal="right" vertical="justify"/>
    </xf>
    <xf numFmtId="4" fontId="21" fillId="0" borderId="55" xfId="1" applyNumberFormat="1" applyFont="1" applyBorder="1"/>
    <xf numFmtId="4" fontId="21" fillId="0" borderId="45" xfId="1" applyNumberFormat="1" applyFont="1" applyBorder="1"/>
    <xf numFmtId="4" fontId="13" fillId="0" borderId="0" xfId="1" applyNumberFormat="1" applyFont="1" applyBorder="1"/>
    <xf numFmtId="4" fontId="21" fillId="0" borderId="4" xfId="0" applyNumberFormat="1" applyFont="1" applyBorder="1" applyAlignment="1">
      <alignment horizontal="right" vertical="justify"/>
    </xf>
    <xf numFmtId="4" fontId="21" fillId="0" borderId="55" xfId="0" applyNumberFormat="1" applyFont="1" applyBorder="1" applyAlignment="1">
      <alignment horizontal="right" vertical="justify"/>
    </xf>
    <xf numFmtId="4" fontId="13" fillId="0" borderId="6" xfId="0" applyNumberFormat="1" applyFont="1" applyBorder="1"/>
    <xf numFmtId="4" fontId="13" fillId="0" borderId="5" xfId="0" applyNumberFormat="1" applyFont="1" applyBorder="1"/>
    <xf numFmtId="4" fontId="13" fillId="0" borderId="2" xfId="0" applyNumberFormat="1" applyFont="1" applyBorder="1"/>
    <xf numFmtId="4" fontId="11" fillId="0" borderId="6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4" fontId="29" fillId="0" borderId="17" xfId="0" applyNumberFormat="1" applyFont="1" applyBorder="1"/>
    <xf numFmtId="4" fontId="14" fillId="0" borderId="59" xfId="0" applyNumberFormat="1" applyFont="1" applyBorder="1"/>
    <xf numFmtId="0" fontId="21" fillId="0" borderId="21" xfId="1" applyFont="1" applyFill="1" applyBorder="1"/>
    <xf numFmtId="0" fontId="14" fillId="0" borderId="20" xfId="0" applyFont="1" applyBorder="1" applyAlignment="1">
      <alignment horizontal="center" wrapText="1"/>
    </xf>
    <xf numFmtId="0" fontId="3" fillId="0" borderId="52" xfId="0" applyFont="1" applyFill="1" applyBorder="1"/>
    <xf numFmtId="0" fontId="3" fillId="0" borderId="53" xfId="0" applyFont="1" applyFill="1" applyBorder="1"/>
    <xf numFmtId="4" fontId="11" fillId="0" borderId="4" xfId="0" applyNumberFormat="1" applyFont="1" applyBorder="1"/>
    <xf numFmtId="4" fontId="1" fillId="0" borderId="12" xfId="0" applyNumberFormat="1" applyFont="1" applyBorder="1"/>
    <xf numFmtId="0" fontId="14" fillId="0" borderId="11" xfId="0" applyFont="1" applyFill="1" applyBorder="1"/>
    <xf numFmtId="4" fontId="11" fillId="0" borderId="12" xfId="0" applyNumberFormat="1" applyFont="1" applyBorder="1"/>
    <xf numFmtId="4" fontId="1" fillId="0" borderId="4" xfId="0" applyNumberFormat="1" applyFont="1" applyBorder="1" applyAlignment="1">
      <alignment horizontal="right" vertical="justify"/>
    </xf>
    <xf numFmtId="4" fontId="21" fillId="0" borderId="40" xfId="0" applyNumberFormat="1" applyFont="1" applyBorder="1"/>
    <xf numFmtId="4" fontId="1" fillId="0" borderId="32" xfId="1" applyNumberFormat="1" applyFont="1" applyBorder="1"/>
    <xf numFmtId="4" fontId="1" fillId="0" borderId="29" xfId="1" applyNumberFormat="1" applyFont="1" applyBorder="1"/>
    <xf numFmtId="4" fontId="1" fillId="0" borderId="46" xfId="1" applyNumberFormat="1" applyFont="1" applyBorder="1"/>
    <xf numFmtId="4" fontId="7" fillId="0" borderId="28" xfId="0" applyNumberFormat="1" applyFont="1" applyFill="1" applyBorder="1"/>
    <xf numFmtId="4" fontId="3" fillId="0" borderId="25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center"/>
    </xf>
    <xf numFmtId="3" fontId="15" fillId="0" borderId="5" xfId="0" applyNumberFormat="1" applyFont="1" applyBorder="1"/>
    <xf numFmtId="3" fontId="15" fillId="0" borderId="0" xfId="0" applyNumberFormat="1" applyFont="1" applyBorder="1"/>
    <xf numFmtId="0" fontId="0" fillId="0" borderId="13" xfId="0" applyBorder="1" applyAlignment="1">
      <alignment horizontal="center"/>
    </xf>
    <xf numFmtId="0" fontId="0" fillId="0" borderId="13" xfId="0" applyBorder="1"/>
    <xf numFmtId="0" fontId="15" fillId="0" borderId="0" xfId="0" applyFont="1" applyFill="1" applyBorder="1" applyAlignment="1">
      <alignment horizontal="center" vertical="center"/>
    </xf>
    <xf numFmtId="4" fontId="7" fillId="0" borderId="5" xfId="0" applyNumberFormat="1" applyFont="1" applyFill="1" applyBorder="1"/>
    <xf numFmtId="4" fontId="7" fillId="0" borderId="1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Border="1"/>
    <xf numFmtId="4" fontId="1" fillId="0" borderId="0" xfId="0" applyNumberFormat="1" applyFont="1" applyFill="1" applyBorder="1" applyAlignment="1">
      <alignment horizontal="left"/>
    </xf>
    <xf numFmtId="0" fontId="3" fillId="0" borderId="13" xfId="0" applyFont="1" applyBorder="1"/>
    <xf numFmtId="0" fontId="15" fillId="0" borderId="0" xfId="0" applyFont="1" applyFill="1" applyBorder="1" applyAlignment="1">
      <alignment horizontal="center" vertical="center"/>
    </xf>
    <xf numFmtId="0" fontId="13" fillId="0" borderId="15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horizontal="center" vertical="center"/>
    </xf>
    <xf numFmtId="0" fontId="13" fillId="0" borderId="41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justify"/>
    </xf>
    <xf numFmtId="0" fontId="15" fillId="0" borderId="27" xfId="0" applyFont="1" applyFill="1" applyBorder="1" applyAlignment="1">
      <alignment horizontal="center" vertical="justify"/>
    </xf>
    <xf numFmtId="0" fontId="15" fillId="0" borderId="41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3" fillId="0" borderId="22" xfId="0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15" fillId="0" borderId="1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4" fillId="0" borderId="41" xfId="0" applyFont="1" applyBorder="1" applyAlignment="1">
      <alignment horizontal="center" vertical="justify"/>
    </xf>
    <xf numFmtId="0" fontId="14" fillId="0" borderId="27" xfId="0" applyFont="1" applyBorder="1" applyAlignment="1">
      <alignment horizontal="center" vertical="justify"/>
    </xf>
    <xf numFmtId="0" fontId="15" fillId="0" borderId="30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9" fontId="14" fillId="0" borderId="1" xfId="0" applyNumberFormat="1" applyFont="1" applyBorder="1" applyAlignment="1">
      <alignment horizontal="center"/>
    </xf>
    <xf numFmtId="0" fontId="14" fillId="0" borderId="38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topLeftCell="A112" workbookViewId="0">
      <selection activeCell="B120" sqref="B120:B121"/>
    </sheetView>
  </sheetViews>
  <sheetFormatPr defaultRowHeight="16.5"/>
  <cols>
    <col min="1" max="1" width="7" style="3" customWidth="1"/>
    <col min="2" max="2" width="30" style="3" customWidth="1"/>
    <col min="3" max="3" width="12.7109375" style="3" customWidth="1"/>
    <col min="4" max="4" width="11.5703125" style="3" customWidth="1"/>
    <col min="5" max="5" width="9.85546875" style="3" bestFit="1" customWidth="1"/>
    <col min="6" max="6" width="13.140625" style="3" bestFit="1" customWidth="1"/>
    <col min="7" max="7" width="11.42578125" style="3" bestFit="1" customWidth="1"/>
    <col min="8" max="8" width="9.85546875" style="3" customWidth="1"/>
    <col min="9" max="9" width="11.28515625" style="3" bestFit="1" customWidth="1"/>
    <col min="10" max="14" width="9.85546875" style="3" customWidth="1"/>
    <col min="15" max="15" width="12.28515625" style="3" customWidth="1"/>
    <col min="16" max="17" width="9.85546875" style="3" bestFit="1" customWidth="1"/>
    <col min="18" max="16384" width="9.140625" style="3"/>
  </cols>
  <sheetData>
    <row r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8" customFormat="1">
      <c r="A2" s="141" t="s">
        <v>202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>
      <c r="A3" s="4" t="s">
        <v>46</v>
      </c>
      <c r="B3" s="4"/>
      <c r="E3" s="4" t="s">
        <v>52</v>
      </c>
      <c r="H3" s="4"/>
      <c r="I3" s="4"/>
      <c r="J3" s="4"/>
      <c r="K3" s="4" t="s">
        <v>47</v>
      </c>
      <c r="L3" s="4"/>
      <c r="M3" s="4"/>
      <c r="N3" s="4"/>
    </row>
    <row r="4" spans="1:15">
      <c r="A4" s="4" t="s">
        <v>1</v>
      </c>
      <c r="B4" s="4"/>
      <c r="E4" s="4" t="s">
        <v>53</v>
      </c>
      <c r="H4" s="4"/>
      <c r="I4" s="4"/>
      <c r="J4" s="4"/>
      <c r="K4" s="4" t="s">
        <v>2</v>
      </c>
      <c r="L4" s="4"/>
      <c r="M4" s="4"/>
      <c r="N4" s="4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>
      <c r="A6" s="5"/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A7" s="5"/>
      <c r="C7" s="7"/>
      <c r="D7" s="7" t="s">
        <v>73</v>
      </c>
      <c r="O7" s="7"/>
    </row>
    <row r="8" spans="1:15">
      <c r="A8" s="551" t="s">
        <v>203</v>
      </c>
      <c r="B8" s="9"/>
      <c r="C8" s="9"/>
      <c r="D8" s="541"/>
      <c r="E8" s="7"/>
      <c r="F8" s="7"/>
      <c r="G8" s="7"/>
      <c r="H8" s="7"/>
      <c r="I8" s="7"/>
      <c r="J8" s="7"/>
      <c r="K8" s="7"/>
      <c r="L8" s="7"/>
      <c r="M8" s="7"/>
      <c r="N8" s="7"/>
      <c r="O8"/>
    </row>
    <row r="9" spans="1:15">
      <c r="A9" s="9"/>
      <c r="B9" s="9"/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/>
    </row>
    <row r="10" spans="1:15" ht="17.25" thickBot="1">
      <c r="A10" s="10" t="s">
        <v>3</v>
      </c>
      <c r="B10" s="11"/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10" t="s">
        <v>70</v>
      </c>
    </row>
    <row r="11" spans="1:15" ht="17.25" thickBot="1">
      <c r="A11" s="13" t="s">
        <v>4</v>
      </c>
      <c r="B11" s="13" t="s">
        <v>5</v>
      </c>
      <c r="C11" s="13" t="s">
        <v>59</v>
      </c>
      <c r="D11" s="79" t="s">
        <v>60</v>
      </c>
      <c r="E11" s="79" t="s">
        <v>61</v>
      </c>
      <c r="F11" s="79" t="s">
        <v>54</v>
      </c>
      <c r="G11" s="79" t="s">
        <v>55</v>
      </c>
      <c r="H11" s="79" t="s">
        <v>67</v>
      </c>
      <c r="I11" s="79" t="s">
        <v>72</v>
      </c>
      <c r="J11" s="79" t="s">
        <v>74</v>
      </c>
      <c r="K11" s="79" t="s">
        <v>75</v>
      </c>
      <c r="L11" s="79" t="s">
        <v>76</v>
      </c>
      <c r="M11" s="79" t="s">
        <v>77</v>
      </c>
      <c r="N11" s="79" t="s">
        <v>78</v>
      </c>
      <c r="O11" s="50" t="s">
        <v>51</v>
      </c>
    </row>
    <row r="12" spans="1:15">
      <c r="A12" s="14">
        <v>1</v>
      </c>
      <c r="B12" s="15" t="s">
        <v>6</v>
      </c>
      <c r="C12" s="71">
        <v>62303.97</v>
      </c>
      <c r="D12" s="71">
        <v>70974.52</v>
      </c>
      <c r="E12" s="71">
        <v>65925.039999999994</v>
      </c>
      <c r="F12" s="71">
        <v>63105.83</v>
      </c>
      <c r="G12" s="71">
        <v>64558.02</v>
      </c>
      <c r="H12" s="71">
        <v>62976.94</v>
      </c>
      <c r="I12" s="71">
        <v>59683.75</v>
      </c>
      <c r="J12" s="71">
        <v>63804.39</v>
      </c>
      <c r="K12" s="71">
        <v>65326</v>
      </c>
      <c r="L12" s="71">
        <v>65082</v>
      </c>
      <c r="M12" s="71">
        <v>35691</v>
      </c>
      <c r="N12" s="71">
        <v>5309</v>
      </c>
      <c r="O12" s="71">
        <f>SUM(C12:N12)</f>
        <v>684740.46</v>
      </c>
    </row>
    <row r="13" spans="1:15">
      <c r="A13" s="16">
        <v>2</v>
      </c>
      <c r="B13" s="17" t="s">
        <v>7</v>
      </c>
      <c r="C13" s="69">
        <v>38769.25</v>
      </c>
      <c r="D13" s="69">
        <v>40941.339999999997</v>
      </c>
      <c r="E13" s="69">
        <v>33792.959999999999</v>
      </c>
      <c r="F13" s="69">
        <v>39206.35</v>
      </c>
      <c r="G13" s="69">
        <v>36289.69</v>
      </c>
      <c r="H13" s="69">
        <v>33317.94</v>
      </c>
      <c r="I13" s="69">
        <v>35590.720000000001</v>
      </c>
      <c r="J13" s="69">
        <v>41287.050000000003</v>
      </c>
      <c r="K13" s="71">
        <v>35421.869999999995</v>
      </c>
      <c r="L13" s="71">
        <v>35815</v>
      </c>
      <c r="M13" s="71">
        <v>19641</v>
      </c>
      <c r="N13" s="71">
        <v>2921</v>
      </c>
      <c r="O13" s="71">
        <f t="shared" ref="O13:O21" si="0">SUM(C13:N13)</f>
        <v>392994.17</v>
      </c>
    </row>
    <row r="14" spans="1:15">
      <c r="A14" s="16">
        <v>3</v>
      </c>
      <c r="B14" s="17" t="s">
        <v>8</v>
      </c>
      <c r="C14" s="69">
        <v>43184.54</v>
      </c>
      <c r="D14" s="69">
        <v>49134.96</v>
      </c>
      <c r="E14" s="69">
        <v>45809.14</v>
      </c>
      <c r="F14" s="69">
        <v>44388.24</v>
      </c>
      <c r="G14" s="69">
        <v>43465.78</v>
      </c>
      <c r="H14" s="69">
        <v>42245.03</v>
      </c>
      <c r="I14" s="69">
        <v>44084.86</v>
      </c>
      <c r="J14" s="69">
        <v>55217.63</v>
      </c>
      <c r="K14" s="71">
        <v>57263.51</v>
      </c>
      <c r="L14" s="71">
        <v>53146</v>
      </c>
      <c r="M14" s="71">
        <v>29146</v>
      </c>
      <c r="N14" s="71">
        <v>4335</v>
      </c>
      <c r="O14" s="71">
        <f t="shared" si="0"/>
        <v>511420.69</v>
      </c>
    </row>
    <row r="15" spans="1:15">
      <c r="A15" s="16">
        <v>4</v>
      </c>
      <c r="B15" s="17" t="s">
        <v>71</v>
      </c>
      <c r="C15" s="69">
        <v>59036.42</v>
      </c>
      <c r="D15" s="69">
        <v>67289.509999999995</v>
      </c>
      <c r="E15" s="69">
        <v>62437.11</v>
      </c>
      <c r="F15" s="69">
        <v>70022.89</v>
      </c>
      <c r="G15" s="69">
        <v>64642.73</v>
      </c>
      <c r="H15" s="69">
        <v>59563.9</v>
      </c>
      <c r="I15" s="69">
        <v>63451.43</v>
      </c>
      <c r="J15" s="69">
        <v>72724.36</v>
      </c>
      <c r="K15" s="71">
        <v>62067.149999999994</v>
      </c>
      <c r="L15" s="71">
        <v>63141</v>
      </c>
      <c r="M15" s="71">
        <v>34627</v>
      </c>
      <c r="N15" s="71">
        <v>5150</v>
      </c>
      <c r="O15" s="71">
        <f t="shared" si="0"/>
        <v>684153.5</v>
      </c>
    </row>
    <row r="16" spans="1:15">
      <c r="A16" s="16">
        <v>5</v>
      </c>
      <c r="B16" s="17" t="s">
        <v>10</v>
      </c>
      <c r="C16" s="69">
        <v>68052.679999999993</v>
      </c>
      <c r="D16" s="69">
        <v>67209.600000000006</v>
      </c>
      <c r="E16" s="69">
        <v>66645.210000000006</v>
      </c>
      <c r="F16" s="69">
        <v>63675.03</v>
      </c>
      <c r="G16" s="69">
        <v>65152.47</v>
      </c>
      <c r="H16" s="69">
        <v>65398.94</v>
      </c>
      <c r="I16" s="69">
        <v>63415.47</v>
      </c>
      <c r="J16" s="69">
        <v>72679.600000000006</v>
      </c>
      <c r="K16" s="71">
        <v>69472</v>
      </c>
      <c r="L16" s="71">
        <v>66694</v>
      </c>
      <c r="M16" s="71">
        <v>36576</v>
      </c>
      <c r="N16" s="71">
        <v>5440</v>
      </c>
      <c r="O16" s="71">
        <f t="shared" si="0"/>
        <v>710411</v>
      </c>
    </row>
    <row r="17" spans="1:15" s="8" customFormat="1">
      <c r="A17" s="16">
        <v>6</v>
      </c>
      <c r="B17" s="17" t="s">
        <v>83</v>
      </c>
      <c r="C17" s="69">
        <v>59889.71</v>
      </c>
      <c r="D17" s="69">
        <v>68142.460000000006</v>
      </c>
      <c r="E17" s="69">
        <v>63298.27</v>
      </c>
      <c r="F17" s="69">
        <v>60902.12</v>
      </c>
      <c r="G17" s="69">
        <v>62207.54</v>
      </c>
      <c r="H17" s="69">
        <v>62518.14</v>
      </c>
      <c r="I17" s="69">
        <v>60629.84</v>
      </c>
      <c r="J17" s="69">
        <v>60249.84</v>
      </c>
      <c r="K17" s="71">
        <v>52134.76</v>
      </c>
      <c r="L17" s="71">
        <v>52093</v>
      </c>
      <c r="M17" s="71">
        <v>28568</v>
      </c>
      <c r="N17" s="71">
        <v>4249</v>
      </c>
      <c r="O17" s="71">
        <f t="shared" si="0"/>
        <v>634882.67999999993</v>
      </c>
    </row>
    <row r="18" spans="1:15">
      <c r="A18" s="16">
        <v>7</v>
      </c>
      <c r="B18" s="17" t="s">
        <v>56</v>
      </c>
      <c r="C18" s="69">
        <v>47824.43</v>
      </c>
      <c r="D18" s="69">
        <v>40363.5</v>
      </c>
      <c r="E18" s="69">
        <v>44791.48</v>
      </c>
      <c r="F18" s="69">
        <v>44566.99</v>
      </c>
      <c r="G18" s="69">
        <v>46478.13</v>
      </c>
      <c r="H18" s="69">
        <v>46918.080000000002</v>
      </c>
      <c r="I18" s="69">
        <v>42986.45</v>
      </c>
      <c r="J18" s="69">
        <v>45199.57</v>
      </c>
      <c r="K18" s="71">
        <v>45609</v>
      </c>
      <c r="L18" s="71">
        <v>45438</v>
      </c>
      <c r="M18" s="71">
        <v>24919</v>
      </c>
      <c r="N18" s="71">
        <v>3707</v>
      </c>
      <c r="O18" s="71">
        <f t="shared" si="0"/>
        <v>478801.63</v>
      </c>
    </row>
    <row r="19" spans="1:15">
      <c r="A19" s="16">
        <v>8</v>
      </c>
      <c r="B19" s="17" t="s">
        <v>12</v>
      </c>
      <c r="C19" s="69">
        <v>43150.05</v>
      </c>
      <c r="D19" s="69">
        <v>51036.82</v>
      </c>
      <c r="E19" s="69">
        <v>51106.71</v>
      </c>
      <c r="F19" s="69">
        <v>50462.52</v>
      </c>
      <c r="G19" s="69">
        <v>50550.42</v>
      </c>
      <c r="H19" s="69">
        <v>50556.86</v>
      </c>
      <c r="I19" s="69">
        <v>48850.02</v>
      </c>
      <c r="J19" s="69">
        <v>54180.54</v>
      </c>
      <c r="K19" s="71">
        <v>56023</v>
      </c>
      <c r="L19" s="71">
        <v>55814</v>
      </c>
      <c r="M19" s="71">
        <v>30608</v>
      </c>
      <c r="N19" s="71">
        <v>4552</v>
      </c>
      <c r="O19" s="71">
        <f t="shared" si="0"/>
        <v>546890.93999999994</v>
      </c>
    </row>
    <row r="20" spans="1:15">
      <c r="A20" s="16">
        <v>9</v>
      </c>
      <c r="B20" s="17" t="s">
        <v>13</v>
      </c>
      <c r="C20" s="69">
        <v>9427.15</v>
      </c>
      <c r="D20" s="69">
        <v>19045.36</v>
      </c>
      <c r="E20" s="69">
        <v>28888.54</v>
      </c>
      <c r="F20" s="69">
        <v>20376.77</v>
      </c>
      <c r="G20" s="69">
        <v>20755.919999999998</v>
      </c>
      <c r="H20" s="69">
        <v>23318.14</v>
      </c>
      <c r="I20" s="69">
        <v>23302.86</v>
      </c>
      <c r="J20" s="69">
        <v>16021.32</v>
      </c>
      <c r="K20" s="71">
        <v>21082</v>
      </c>
      <c r="L20" s="71">
        <v>21003</v>
      </c>
      <c r="M20" s="71">
        <v>11519</v>
      </c>
      <c r="N20" s="71">
        <v>1714</v>
      </c>
      <c r="O20" s="71">
        <f t="shared" si="0"/>
        <v>216454.06</v>
      </c>
    </row>
    <row r="21" spans="1:15" ht="17.25" thickBot="1">
      <c r="A21" s="18">
        <v>10</v>
      </c>
      <c r="B21" s="19" t="s">
        <v>14</v>
      </c>
      <c r="C21" s="70">
        <v>9758.49</v>
      </c>
      <c r="D21" s="70">
        <v>17597.009999999998</v>
      </c>
      <c r="E21" s="70">
        <v>18769.990000000002</v>
      </c>
      <c r="F21" s="70">
        <v>17954.37</v>
      </c>
      <c r="G21" s="70">
        <v>18763.060000000001</v>
      </c>
      <c r="H21" s="70">
        <v>20568.509999999998</v>
      </c>
      <c r="I21" s="70">
        <v>20229.349999999999</v>
      </c>
      <c r="J21" s="70">
        <v>18588.97</v>
      </c>
      <c r="K21" s="113">
        <v>28554</v>
      </c>
      <c r="L21" s="113">
        <v>28443</v>
      </c>
      <c r="M21" s="113">
        <v>15596</v>
      </c>
      <c r="N21" s="113">
        <v>2314</v>
      </c>
      <c r="O21" s="71">
        <f t="shared" si="0"/>
        <v>217136.75</v>
      </c>
    </row>
    <row r="22" spans="1:15" ht="17.25" thickBot="1">
      <c r="A22" s="89"/>
      <c r="B22" s="63" t="s">
        <v>15</v>
      </c>
      <c r="C22" s="47">
        <f>SUM(C12:C21)</f>
        <v>441396.69</v>
      </c>
      <c r="D22" s="47">
        <f t="shared" ref="D22:O22" si="1">SUM(D12:D21)</f>
        <v>491735.08000000007</v>
      </c>
      <c r="E22" s="47">
        <f t="shared" si="1"/>
        <v>481464.45</v>
      </c>
      <c r="F22" s="47">
        <f t="shared" si="1"/>
        <v>474661.11</v>
      </c>
      <c r="G22" s="47">
        <f t="shared" si="1"/>
        <v>472863.75999999995</v>
      </c>
      <c r="H22" s="47">
        <f t="shared" si="1"/>
        <v>467382.48000000004</v>
      </c>
      <c r="I22" s="47">
        <f t="shared" si="1"/>
        <v>462224.74999999994</v>
      </c>
      <c r="J22" s="47">
        <f t="shared" si="1"/>
        <v>499953.27</v>
      </c>
      <c r="K22" s="47">
        <f t="shared" si="1"/>
        <v>492953.29000000004</v>
      </c>
      <c r="L22" s="47">
        <f t="shared" si="1"/>
        <v>486669</v>
      </c>
      <c r="M22" s="47">
        <f t="shared" si="1"/>
        <v>266891</v>
      </c>
      <c r="N22" s="47">
        <f t="shared" si="1"/>
        <v>39691</v>
      </c>
      <c r="O22" s="47">
        <f t="shared" si="1"/>
        <v>5077885.88</v>
      </c>
    </row>
    <row r="23" spans="1:15">
      <c r="A23" s="22"/>
      <c r="B23" s="23"/>
      <c r="C23" s="27"/>
      <c r="D23" s="27"/>
      <c r="E23" s="27"/>
      <c r="F23" s="27"/>
      <c r="G23" s="27"/>
      <c r="H23" s="27"/>
      <c r="I23" s="27"/>
      <c r="J23" s="27"/>
      <c r="K23" s="24">
        <f>SUM(C22:K22)</f>
        <v>4284634.88</v>
      </c>
      <c r="L23" s="27"/>
      <c r="M23" s="27"/>
      <c r="N23" s="24">
        <f>SUM(L22:N22)</f>
        <v>793251</v>
      </c>
      <c r="O23" s="27"/>
    </row>
    <row r="24" spans="1:15" ht="17.25" thickBot="1">
      <c r="A24" s="106" t="s">
        <v>82</v>
      </c>
      <c r="B24" s="107"/>
      <c r="C24" s="107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8"/>
    </row>
    <row r="25" spans="1:15" ht="17.25" thickBot="1">
      <c r="A25" s="13" t="s">
        <v>4</v>
      </c>
      <c r="B25" s="13" t="s">
        <v>5</v>
      </c>
      <c r="C25" s="13" t="s">
        <v>59</v>
      </c>
      <c r="D25" s="79" t="s">
        <v>60</v>
      </c>
      <c r="E25" s="79" t="s">
        <v>61</v>
      </c>
      <c r="F25" s="79" t="s">
        <v>54</v>
      </c>
      <c r="G25" s="79" t="s">
        <v>55</v>
      </c>
      <c r="H25" s="79" t="s">
        <v>67</v>
      </c>
      <c r="I25" s="79" t="s">
        <v>72</v>
      </c>
      <c r="J25" s="79" t="s">
        <v>74</v>
      </c>
      <c r="K25" s="79" t="s">
        <v>75</v>
      </c>
      <c r="L25" s="79" t="s">
        <v>76</v>
      </c>
      <c r="M25" s="79" t="s">
        <v>77</v>
      </c>
      <c r="N25" s="79" t="s">
        <v>78</v>
      </c>
      <c r="O25" s="50" t="s">
        <v>51</v>
      </c>
    </row>
    <row r="26" spans="1:15">
      <c r="A26" s="30">
        <v>4</v>
      </c>
      <c r="B26" s="30" t="s">
        <v>9</v>
      </c>
      <c r="C26" s="104"/>
      <c r="D26" s="105"/>
      <c r="E26" s="105"/>
      <c r="F26" s="71">
        <v>1541.51</v>
      </c>
      <c r="G26" s="70">
        <v>2977.75</v>
      </c>
      <c r="H26" s="70">
        <v>2526.2600000000002</v>
      </c>
      <c r="I26" s="70">
        <v>702.37</v>
      </c>
      <c r="J26" s="105"/>
      <c r="K26" s="105"/>
      <c r="L26" s="105"/>
      <c r="M26" s="105"/>
      <c r="N26" s="105"/>
      <c r="O26" s="71">
        <f t="shared" ref="O26:O27" si="2">SUM(C26:N26)</f>
        <v>7747.89</v>
      </c>
    </row>
    <row r="27" spans="1:15" ht="17.25" thickBot="1">
      <c r="A27" s="32">
        <v>6</v>
      </c>
      <c r="B27" s="32" t="s">
        <v>11</v>
      </c>
      <c r="C27" s="70"/>
      <c r="D27" s="70">
        <v>1583.68</v>
      </c>
      <c r="E27" s="70">
        <v>10276.23</v>
      </c>
      <c r="F27" s="70">
        <v>7927.13</v>
      </c>
      <c r="G27" s="70">
        <v>6597.43</v>
      </c>
      <c r="H27" s="70">
        <v>11576.42</v>
      </c>
      <c r="I27" s="70">
        <v>8323.34</v>
      </c>
      <c r="J27" s="113"/>
      <c r="K27" s="113"/>
      <c r="L27" s="113"/>
      <c r="M27" s="113"/>
      <c r="N27" s="113"/>
      <c r="O27" s="71">
        <f t="shared" si="2"/>
        <v>46284.229999999996</v>
      </c>
    </row>
    <row r="28" spans="1:15" ht="17.25" thickBot="1">
      <c r="A28" s="89"/>
      <c r="B28" s="63" t="s">
        <v>15</v>
      </c>
      <c r="C28" s="47">
        <f>SUM(C26:C27)</f>
        <v>0</v>
      </c>
      <c r="D28" s="47">
        <f t="shared" ref="D28:O28" si="3">SUM(D26:D27)</f>
        <v>1583.68</v>
      </c>
      <c r="E28" s="47">
        <f t="shared" si="3"/>
        <v>10276.23</v>
      </c>
      <c r="F28" s="47">
        <f t="shared" si="3"/>
        <v>9468.64</v>
      </c>
      <c r="G28" s="47">
        <f t="shared" si="3"/>
        <v>9575.18</v>
      </c>
      <c r="H28" s="47">
        <f t="shared" si="3"/>
        <v>14102.68</v>
      </c>
      <c r="I28" s="47">
        <f t="shared" si="3"/>
        <v>9025.7100000000009</v>
      </c>
      <c r="J28" s="47">
        <f t="shared" si="3"/>
        <v>0</v>
      </c>
      <c r="K28" s="47">
        <f t="shared" si="3"/>
        <v>0</v>
      </c>
      <c r="L28" s="47">
        <f t="shared" si="3"/>
        <v>0</v>
      </c>
      <c r="M28" s="47">
        <f t="shared" si="3"/>
        <v>0</v>
      </c>
      <c r="N28" s="47">
        <f t="shared" si="3"/>
        <v>0</v>
      </c>
      <c r="O28" s="47">
        <f t="shared" si="3"/>
        <v>54032.119999999995</v>
      </c>
    </row>
    <row r="29" spans="1:15">
      <c r="A29" s="22"/>
      <c r="B29" s="23"/>
      <c r="C29" s="23"/>
      <c r="D29" s="24"/>
      <c r="E29" s="24"/>
      <c r="F29" s="24"/>
      <c r="G29" s="24"/>
      <c r="H29" s="24"/>
      <c r="I29" s="24"/>
      <c r="J29" s="24"/>
      <c r="K29" s="24">
        <f>SUM(C28:K28)</f>
        <v>54032.12</v>
      </c>
      <c r="L29" s="24"/>
      <c r="M29" s="24"/>
      <c r="N29" s="24"/>
      <c r="O29" s="24"/>
    </row>
    <row r="30" spans="1:15" ht="17.25" thickBot="1">
      <c r="A30" s="25" t="s">
        <v>16</v>
      </c>
      <c r="B30" s="25"/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7"/>
    </row>
    <row r="31" spans="1:15" ht="17.25" thickBot="1">
      <c r="A31" s="28" t="s">
        <v>4</v>
      </c>
      <c r="B31" s="29" t="s">
        <v>5</v>
      </c>
      <c r="C31" s="13" t="s">
        <v>59</v>
      </c>
      <c r="D31" s="79" t="s">
        <v>60</v>
      </c>
      <c r="E31" s="79" t="s">
        <v>61</v>
      </c>
      <c r="F31" s="79" t="s">
        <v>54</v>
      </c>
      <c r="G31" s="79" t="s">
        <v>55</v>
      </c>
      <c r="H31" s="79" t="s">
        <v>67</v>
      </c>
      <c r="I31" s="79" t="s">
        <v>72</v>
      </c>
      <c r="J31" s="79" t="s">
        <v>74</v>
      </c>
      <c r="K31" s="79" t="s">
        <v>75</v>
      </c>
      <c r="L31" s="79" t="s">
        <v>76</v>
      </c>
      <c r="M31" s="79" t="s">
        <v>77</v>
      </c>
      <c r="N31" s="79" t="s">
        <v>78</v>
      </c>
      <c r="O31" s="50" t="s">
        <v>51</v>
      </c>
    </row>
    <row r="32" spans="1:15">
      <c r="A32" s="30">
        <v>1</v>
      </c>
      <c r="B32" s="17" t="s">
        <v>17</v>
      </c>
      <c r="C32" s="71">
        <v>600</v>
      </c>
      <c r="D32" s="71">
        <v>1000</v>
      </c>
      <c r="E32" s="71">
        <v>1960</v>
      </c>
      <c r="F32" s="56">
        <v>1480</v>
      </c>
      <c r="G32" s="71">
        <v>1200</v>
      </c>
      <c r="H32" s="71">
        <v>1720</v>
      </c>
      <c r="I32" s="71">
        <v>1400</v>
      </c>
      <c r="J32" s="71">
        <v>960</v>
      </c>
      <c r="K32" s="71">
        <v>2427</v>
      </c>
      <c r="L32" s="71">
        <v>1552</v>
      </c>
      <c r="M32" s="71">
        <v>851</v>
      </c>
      <c r="N32" s="71">
        <v>127</v>
      </c>
      <c r="O32" s="71">
        <f t="shared" ref="O32:O33" si="4">SUM(C32:N32)</f>
        <v>15277</v>
      </c>
    </row>
    <row r="33" spans="1:15" ht="17.25" thickBot="1">
      <c r="A33" s="32">
        <v>2</v>
      </c>
      <c r="B33" s="17" t="s">
        <v>18</v>
      </c>
      <c r="C33" s="70">
        <v>0</v>
      </c>
      <c r="D33" s="70">
        <v>800</v>
      </c>
      <c r="E33" s="70">
        <v>560</v>
      </c>
      <c r="F33" s="81">
        <v>480</v>
      </c>
      <c r="G33" s="70">
        <v>560</v>
      </c>
      <c r="H33" s="70">
        <v>640</v>
      </c>
      <c r="I33" s="70">
        <v>440</v>
      </c>
      <c r="J33" s="70">
        <v>440</v>
      </c>
      <c r="K33" s="70">
        <v>1293</v>
      </c>
      <c r="L33" s="70">
        <v>469</v>
      </c>
      <c r="M33" s="70">
        <v>256</v>
      </c>
      <c r="N33" s="70">
        <v>37</v>
      </c>
      <c r="O33" s="113">
        <f t="shared" si="4"/>
        <v>5975</v>
      </c>
    </row>
    <row r="34" spans="1:15" ht="17.25" thickBot="1">
      <c r="A34" s="20"/>
      <c r="B34" s="21" t="s">
        <v>19</v>
      </c>
      <c r="C34" s="82">
        <f>SUM(C32:C33)</f>
        <v>600</v>
      </c>
      <c r="D34" s="82">
        <f t="shared" ref="D34:O34" si="5">SUM(D32:D33)</f>
        <v>1800</v>
      </c>
      <c r="E34" s="82">
        <f t="shared" si="5"/>
        <v>2520</v>
      </c>
      <c r="F34" s="82">
        <f t="shared" si="5"/>
        <v>1960</v>
      </c>
      <c r="G34" s="82">
        <f t="shared" si="5"/>
        <v>1760</v>
      </c>
      <c r="H34" s="82">
        <f t="shared" si="5"/>
        <v>2360</v>
      </c>
      <c r="I34" s="82">
        <f t="shared" si="5"/>
        <v>1840</v>
      </c>
      <c r="J34" s="82">
        <f t="shared" si="5"/>
        <v>1400</v>
      </c>
      <c r="K34" s="82">
        <f t="shared" si="5"/>
        <v>3720</v>
      </c>
      <c r="L34" s="82">
        <f t="shared" si="5"/>
        <v>2021</v>
      </c>
      <c r="M34" s="82">
        <f t="shared" si="5"/>
        <v>1107</v>
      </c>
      <c r="N34" s="82">
        <f t="shared" si="5"/>
        <v>164</v>
      </c>
      <c r="O34" s="47">
        <f t="shared" si="5"/>
        <v>21252</v>
      </c>
    </row>
    <row r="35" spans="1:15">
      <c r="A35" s="22"/>
      <c r="B35" s="23"/>
      <c r="C35" s="23"/>
      <c r="D35" s="27"/>
      <c r="E35" s="27"/>
      <c r="F35" s="27"/>
      <c r="G35" s="27"/>
      <c r="H35" s="27"/>
      <c r="I35" s="27"/>
      <c r="J35" s="27"/>
      <c r="K35" s="27">
        <f>SUM(C34:K34)</f>
        <v>17960</v>
      </c>
      <c r="L35" s="27"/>
      <c r="M35" s="27"/>
      <c r="N35" s="24">
        <f>SUM(L34:N34)</f>
        <v>3292</v>
      </c>
      <c r="O35" s="27"/>
    </row>
    <row r="36" spans="1:15" ht="17.25" thickBot="1">
      <c r="A36" s="25" t="s">
        <v>20</v>
      </c>
      <c r="B36" s="25"/>
      <c r="C36" s="25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ht="17.25" thickBot="1">
      <c r="A37" s="28" t="s">
        <v>4</v>
      </c>
      <c r="B37" s="29" t="s">
        <v>21</v>
      </c>
      <c r="C37" s="13" t="s">
        <v>59</v>
      </c>
      <c r="D37" s="79" t="s">
        <v>60</v>
      </c>
      <c r="E37" s="79" t="s">
        <v>61</v>
      </c>
      <c r="F37" s="79" t="s">
        <v>54</v>
      </c>
      <c r="G37" s="79" t="s">
        <v>55</v>
      </c>
      <c r="H37" s="79" t="s">
        <v>67</v>
      </c>
      <c r="I37" s="79" t="s">
        <v>72</v>
      </c>
      <c r="J37" s="79" t="s">
        <v>74</v>
      </c>
      <c r="K37" s="79" t="s">
        <v>75</v>
      </c>
      <c r="L37" s="79" t="s">
        <v>76</v>
      </c>
      <c r="M37" s="79" t="s">
        <v>77</v>
      </c>
      <c r="N37" s="79" t="s">
        <v>78</v>
      </c>
      <c r="O37" s="50" t="s">
        <v>51</v>
      </c>
    </row>
    <row r="38" spans="1:15">
      <c r="A38" s="14">
        <v>1</v>
      </c>
      <c r="B38" s="17" t="s">
        <v>22</v>
      </c>
      <c r="C38" s="71">
        <v>6960</v>
      </c>
      <c r="D38" s="71">
        <v>7800</v>
      </c>
      <c r="E38" s="71">
        <v>6600</v>
      </c>
      <c r="F38" s="56">
        <v>7340</v>
      </c>
      <c r="G38" s="71">
        <v>6300</v>
      </c>
      <c r="H38" s="71">
        <v>5740</v>
      </c>
      <c r="I38" s="71">
        <v>6020</v>
      </c>
      <c r="J38" s="71">
        <v>4300</v>
      </c>
      <c r="K38" s="71">
        <v>4368</v>
      </c>
      <c r="L38" s="71">
        <v>4342</v>
      </c>
      <c r="M38" s="71">
        <v>2373</v>
      </c>
      <c r="N38" s="71">
        <v>355</v>
      </c>
      <c r="O38" s="71">
        <f t="shared" ref="O38:O45" si="6">SUM(C38:N38)</f>
        <v>62498</v>
      </c>
    </row>
    <row r="39" spans="1:15">
      <c r="A39" s="116">
        <v>2</v>
      </c>
      <c r="B39" s="116" t="s">
        <v>7</v>
      </c>
      <c r="C39" s="69">
        <v>7380</v>
      </c>
      <c r="D39" s="69">
        <v>7200</v>
      </c>
      <c r="E39" s="69">
        <v>6120</v>
      </c>
      <c r="F39" s="69">
        <v>8200</v>
      </c>
      <c r="G39" s="69">
        <v>6780</v>
      </c>
      <c r="H39" s="69">
        <v>7800</v>
      </c>
      <c r="I39" s="69">
        <v>6480</v>
      </c>
      <c r="J39" s="69">
        <v>4020</v>
      </c>
      <c r="K39" s="69">
        <v>4500</v>
      </c>
      <c r="L39" s="69">
        <v>3648</v>
      </c>
      <c r="M39" s="69">
        <v>1995</v>
      </c>
      <c r="N39" s="69">
        <v>298</v>
      </c>
      <c r="O39" s="71">
        <f t="shared" si="6"/>
        <v>64421</v>
      </c>
    </row>
    <row r="40" spans="1:15">
      <c r="A40" s="116">
        <v>3</v>
      </c>
      <c r="B40" s="116" t="s">
        <v>23</v>
      </c>
      <c r="C40" s="69">
        <v>6480</v>
      </c>
      <c r="D40" s="69">
        <v>6940</v>
      </c>
      <c r="E40" s="69">
        <v>6440</v>
      </c>
      <c r="F40" s="69">
        <v>6480</v>
      </c>
      <c r="G40" s="69">
        <v>6660</v>
      </c>
      <c r="H40" s="69">
        <v>6480</v>
      </c>
      <c r="I40" s="69">
        <v>7000</v>
      </c>
      <c r="J40" s="69">
        <v>5320</v>
      </c>
      <c r="K40" s="69">
        <v>6043</v>
      </c>
      <c r="L40" s="69">
        <v>3534</v>
      </c>
      <c r="M40" s="69">
        <v>1932</v>
      </c>
      <c r="N40" s="69">
        <v>289</v>
      </c>
      <c r="O40" s="71">
        <f t="shared" si="6"/>
        <v>63598</v>
      </c>
    </row>
    <row r="41" spans="1:15">
      <c r="A41" s="116">
        <v>4</v>
      </c>
      <c r="B41" s="116" t="s">
        <v>24</v>
      </c>
      <c r="C41" s="69">
        <v>2400</v>
      </c>
      <c r="D41" s="69">
        <v>2640</v>
      </c>
      <c r="E41" s="69">
        <v>2460</v>
      </c>
      <c r="F41" s="69">
        <v>2760</v>
      </c>
      <c r="G41" s="69">
        <v>2520</v>
      </c>
      <c r="H41" s="69">
        <v>3000</v>
      </c>
      <c r="I41" s="69">
        <v>2640</v>
      </c>
      <c r="J41" s="69">
        <v>3180</v>
      </c>
      <c r="K41" s="69">
        <v>3528</v>
      </c>
      <c r="L41" s="69">
        <v>2443</v>
      </c>
      <c r="M41" s="69">
        <v>1336</v>
      </c>
      <c r="N41" s="69">
        <v>199</v>
      </c>
      <c r="O41" s="71">
        <f t="shared" si="6"/>
        <v>29106</v>
      </c>
    </row>
    <row r="42" spans="1:15">
      <c r="A42" s="116">
        <v>5</v>
      </c>
      <c r="B42" s="116" t="s">
        <v>18</v>
      </c>
      <c r="C42" s="69">
        <v>3240</v>
      </c>
      <c r="D42" s="69">
        <v>3440</v>
      </c>
      <c r="E42" s="69">
        <v>3480</v>
      </c>
      <c r="F42" s="69">
        <v>3850</v>
      </c>
      <c r="G42" s="69">
        <v>2870</v>
      </c>
      <c r="H42" s="69">
        <v>3420</v>
      </c>
      <c r="I42" s="69">
        <v>3620</v>
      </c>
      <c r="J42" s="69">
        <v>2940</v>
      </c>
      <c r="K42" s="129">
        <v>3001</v>
      </c>
      <c r="L42" s="69">
        <v>2983</v>
      </c>
      <c r="M42" s="69">
        <v>1631</v>
      </c>
      <c r="N42" s="69">
        <v>245</v>
      </c>
      <c r="O42" s="71">
        <f t="shared" si="6"/>
        <v>34720</v>
      </c>
    </row>
    <row r="43" spans="1:15">
      <c r="A43" s="116">
        <v>6</v>
      </c>
      <c r="B43" s="116" t="s">
        <v>17</v>
      </c>
      <c r="C43" s="128"/>
      <c r="D43" s="128"/>
      <c r="E43" s="128"/>
      <c r="F43" s="128"/>
      <c r="G43" s="128"/>
      <c r="H43" s="128"/>
      <c r="I43" s="128"/>
      <c r="J43" s="69">
        <v>2560</v>
      </c>
      <c r="K43" s="129">
        <v>5760</v>
      </c>
      <c r="L43" s="69">
        <v>5725</v>
      </c>
      <c r="M43" s="69">
        <v>3130</v>
      </c>
      <c r="N43" s="69">
        <v>470</v>
      </c>
      <c r="O43" s="71">
        <f t="shared" si="6"/>
        <v>17645</v>
      </c>
    </row>
    <row r="44" spans="1:15">
      <c r="A44" s="116">
        <v>7</v>
      </c>
      <c r="B44" s="116" t="s">
        <v>80</v>
      </c>
      <c r="C44" s="128"/>
      <c r="D44" s="128"/>
      <c r="E44" s="128"/>
      <c r="F44" s="128"/>
      <c r="G44" s="128"/>
      <c r="H44" s="128"/>
      <c r="I44" s="128"/>
      <c r="J44" s="69">
        <v>480</v>
      </c>
      <c r="K44" s="129">
        <v>2688</v>
      </c>
      <c r="L44" s="69">
        <v>2672</v>
      </c>
      <c r="M44" s="69">
        <v>1461</v>
      </c>
      <c r="N44" s="69">
        <v>218</v>
      </c>
      <c r="O44" s="71">
        <f t="shared" si="6"/>
        <v>7519</v>
      </c>
    </row>
    <row r="45" spans="1:15" ht="17.25" thickBot="1">
      <c r="A45" s="130">
        <v>8</v>
      </c>
      <c r="B45" s="32" t="s">
        <v>81</v>
      </c>
      <c r="C45" s="131"/>
      <c r="D45" s="131"/>
      <c r="E45" s="131"/>
      <c r="F45" s="131"/>
      <c r="G45" s="131"/>
      <c r="H45" s="131"/>
      <c r="I45" s="131"/>
      <c r="J45" s="125">
        <v>1620</v>
      </c>
      <c r="K45" s="33">
        <v>2294</v>
      </c>
      <c r="L45" s="33">
        <v>2281</v>
      </c>
      <c r="M45" s="33">
        <v>1247</v>
      </c>
      <c r="N45" s="33">
        <v>186</v>
      </c>
      <c r="O45" s="113">
        <f t="shared" si="6"/>
        <v>7628</v>
      </c>
    </row>
    <row r="46" spans="1:15" ht="17.25" thickBot="1">
      <c r="A46" s="20"/>
      <c r="B46" s="21" t="s">
        <v>25</v>
      </c>
      <c r="C46" s="82">
        <f>SUM(C38:C45)</f>
        <v>26460</v>
      </c>
      <c r="D46" s="82">
        <f t="shared" ref="D46:O46" si="7">SUM(D38:D45)</f>
        <v>28020</v>
      </c>
      <c r="E46" s="82">
        <f t="shared" si="7"/>
        <v>25100</v>
      </c>
      <c r="F46" s="82">
        <f t="shared" si="7"/>
        <v>28630</v>
      </c>
      <c r="G46" s="82">
        <f t="shared" si="7"/>
        <v>25130</v>
      </c>
      <c r="H46" s="82">
        <f t="shared" si="7"/>
        <v>26440</v>
      </c>
      <c r="I46" s="82">
        <f t="shared" si="7"/>
        <v>25760</v>
      </c>
      <c r="J46" s="82">
        <f t="shared" si="7"/>
        <v>24420</v>
      </c>
      <c r="K46" s="82">
        <f t="shared" si="7"/>
        <v>32182</v>
      </c>
      <c r="L46" s="82">
        <f t="shared" si="7"/>
        <v>27628</v>
      </c>
      <c r="M46" s="82">
        <f t="shared" si="7"/>
        <v>15105</v>
      </c>
      <c r="N46" s="82">
        <f t="shared" si="7"/>
        <v>2260</v>
      </c>
      <c r="O46" s="47">
        <f t="shared" si="7"/>
        <v>287135</v>
      </c>
    </row>
    <row r="47" spans="1:15">
      <c r="A47" s="35"/>
      <c r="B47" s="22"/>
      <c r="C47" s="22"/>
      <c r="D47" s="36"/>
      <c r="E47" s="36"/>
      <c r="F47" s="36"/>
      <c r="G47" s="36"/>
      <c r="H47" s="36"/>
      <c r="I47" s="27"/>
      <c r="J47" s="27"/>
      <c r="K47" s="27">
        <f>SUM(C46:K46)</f>
        <v>242142</v>
      </c>
      <c r="L47" s="27"/>
      <c r="M47" s="27"/>
      <c r="N47" s="24">
        <f>SUM(L46:N46)</f>
        <v>44993</v>
      </c>
      <c r="O47" s="27"/>
    </row>
    <row r="48" spans="1:15" ht="17.25" thickBot="1">
      <c r="A48" s="25" t="s">
        <v>26</v>
      </c>
      <c r="B48" s="25"/>
      <c r="C48" s="25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7"/>
    </row>
    <row r="49" spans="1:17" ht="17.25" thickBot="1">
      <c r="A49" s="28" t="s">
        <v>4</v>
      </c>
      <c r="B49" s="29" t="s">
        <v>21</v>
      </c>
      <c r="C49" s="13" t="s">
        <v>59</v>
      </c>
      <c r="D49" s="79" t="s">
        <v>60</v>
      </c>
      <c r="E49" s="79" t="s">
        <v>61</v>
      </c>
      <c r="F49" s="79" t="s">
        <v>54</v>
      </c>
      <c r="G49" s="79" t="s">
        <v>55</v>
      </c>
      <c r="H49" s="79" t="s">
        <v>67</v>
      </c>
      <c r="I49" s="79" t="s">
        <v>72</v>
      </c>
      <c r="J49" s="79" t="s">
        <v>74</v>
      </c>
      <c r="K49" s="79" t="s">
        <v>75</v>
      </c>
      <c r="L49" s="79" t="s">
        <v>76</v>
      </c>
      <c r="M49" s="79" t="s">
        <v>77</v>
      </c>
      <c r="N49" s="79" t="s">
        <v>78</v>
      </c>
      <c r="O49" s="50" t="s">
        <v>51</v>
      </c>
    </row>
    <row r="50" spans="1:17" ht="17.25" thickBot="1">
      <c r="A50" s="37">
        <v>1</v>
      </c>
      <c r="B50" s="49" t="s">
        <v>17</v>
      </c>
      <c r="C50" s="83">
        <v>72870</v>
      </c>
      <c r="D50" s="83">
        <v>72115</v>
      </c>
      <c r="E50" s="83">
        <v>70675</v>
      </c>
      <c r="F50" s="88">
        <v>72270</v>
      </c>
      <c r="G50" s="83">
        <v>74355</v>
      </c>
      <c r="H50" s="83">
        <v>73905</v>
      </c>
      <c r="I50" s="83">
        <v>67285</v>
      </c>
      <c r="J50" s="83">
        <v>74990</v>
      </c>
      <c r="K50" s="88">
        <v>78124</v>
      </c>
      <c r="L50" s="88">
        <v>74617</v>
      </c>
      <c r="M50" s="88">
        <v>40915</v>
      </c>
      <c r="N50" s="88">
        <v>6090</v>
      </c>
      <c r="O50" s="71">
        <f t="shared" ref="O50" si="8">SUM(C50:N50)</f>
        <v>778211</v>
      </c>
    </row>
    <row r="51" spans="1:17" s="8" customFormat="1">
      <c r="A51" s="38"/>
      <c r="B51" s="38"/>
      <c r="C51" s="38"/>
      <c r="D51" s="39"/>
      <c r="E51" s="39"/>
      <c r="F51" s="39"/>
      <c r="G51" s="39"/>
      <c r="H51" s="39"/>
      <c r="I51" s="27"/>
      <c r="J51" s="27"/>
      <c r="K51" s="27">
        <f>SUM(C50:K50)</f>
        <v>656589</v>
      </c>
      <c r="L51" s="27"/>
      <c r="M51" s="27"/>
      <c r="N51" s="24">
        <f>SUM(L50:N50)</f>
        <v>121622</v>
      </c>
      <c r="O51" s="27"/>
    </row>
    <row r="52" spans="1:17" ht="17.25" thickBot="1">
      <c r="A52" s="10" t="s">
        <v>48</v>
      </c>
      <c r="B52" s="12"/>
      <c r="C52" s="12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7" ht="17.25" thickBot="1">
      <c r="A53" s="40" t="s">
        <v>4</v>
      </c>
      <c r="B53" s="41" t="s">
        <v>21</v>
      </c>
      <c r="C53" s="13" t="s">
        <v>59</v>
      </c>
      <c r="D53" s="79" t="s">
        <v>60</v>
      </c>
      <c r="E53" s="79" t="s">
        <v>61</v>
      </c>
      <c r="F53" s="79" t="s">
        <v>54</v>
      </c>
      <c r="G53" s="79" t="s">
        <v>55</v>
      </c>
      <c r="H53" s="79" t="s">
        <v>67</v>
      </c>
      <c r="I53" s="79" t="s">
        <v>72</v>
      </c>
      <c r="J53" s="79" t="s">
        <v>74</v>
      </c>
      <c r="K53" s="79" t="s">
        <v>75</v>
      </c>
      <c r="L53" s="79" t="s">
        <v>76</v>
      </c>
      <c r="M53" s="79" t="s">
        <v>77</v>
      </c>
      <c r="N53" s="79" t="s">
        <v>78</v>
      </c>
      <c r="O53" s="50" t="s">
        <v>51</v>
      </c>
    </row>
    <row r="54" spans="1:17">
      <c r="A54" s="120">
        <v>1</v>
      </c>
      <c r="B54" s="121" t="s">
        <v>17</v>
      </c>
      <c r="C54" s="135">
        <v>12068</v>
      </c>
      <c r="D54" s="135">
        <v>13172</v>
      </c>
      <c r="E54" s="135">
        <v>12711</v>
      </c>
      <c r="F54" s="71">
        <v>12922</v>
      </c>
      <c r="G54" s="135">
        <v>12784</v>
      </c>
      <c r="H54" s="135">
        <v>13044</v>
      </c>
      <c r="I54" s="135">
        <v>11714</v>
      </c>
      <c r="J54" s="135">
        <v>12518</v>
      </c>
      <c r="K54" s="71">
        <v>12728</v>
      </c>
      <c r="L54" s="71">
        <v>4162</v>
      </c>
      <c r="M54" s="71">
        <v>4702</v>
      </c>
      <c r="N54" s="71">
        <v>300</v>
      </c>
      <c r="O54" s="71">
        <f>SUM(C54:N54)</f>
        <v>122825</v>
      </c>
      <c r="P54" s="31"/>
      <c r="Q54" s="31"/>
    </row>
    <row r="55" spans="1:17">
      <c r="A55" s="122">
        <v>2</v>
      </c>
      <c r="B55" s="116" t="s">
        <v>18</v>
      </c>
      <c r="C55" s="119">
        <v>7713</v>
      </c>
      <c r="D55" s="119">
        <v>7636</v>
      </c>
      <c r="E55" s="119">
        <v>7714</v>
      </c>
      <c r="F55" s="69">
        <v>7372</v>
      </c>
      <c r="G55" s="119">
        <v>6849</v>
      </c>
      <c r="H55" s="119">
        <v>7170</v>
      </c>
      <c r="I55" s="119">
        <v>8171</v>
      </c>
      <c r="J55" s="119">
        <v>4332</v>
      </c>
      <c r="K55" s="69">
        <v>3987</v>
      </c>
      <c r="L55" s="69">
        <v>4297</v>
      </c>
      <c r="M55" s="69">
        <v>2636</v>
      </c>
      <c r="N55" s="69">
        <v>317</v>
      </c>
      <c r="O55" s="71">
        <f t="shared" ref="O55:O56" si="9">SUM(C55:N55)</f>
        <v>68194</v>
      </c>
      <c r="P55" s="31"/>
    </row>
    <row r="56" spans="1:17" ht="17.25" thickBot="1">
      <c r="A56" s="123">
        <v>3</v>
      </c>
      <c r="B56" s="124" t="s">
        <v>79</v>
      </c>
      <c r="C56" s="126"/>
      <c r="D56" s="126"/>
      <c r="E56" s="126"/>
      <c r="F56" s="127"/>
      <c r="G56" s="126"/>
      <c r="H56" s="126"/>
      <c r="I56" s="127"/>
      <c r="J56" s="136">
        <v>4275</v>
      </c>
      <c r="K56" s="125">
        <v>4467</v>
      </c>
      <c r="L56" s="125">
        <v>4796</v>
      </c>
      <c r="M56" s="125">
        <v>2942</v>
      </c>
      <c r="N56" s="125">
        <v>355</v>
      </c>
      <c r="O56" s="71">
        <f t="shared" si="9"/>
        <v>16835</v>
      </c>
    </row>
    <row r="57" spans="1:17" ht="17.25" thickBot="1">
      <c r="A57" s="66"/>
      <c r="B57" s="117" t="s">
        <v>27</v>
      </c>
      <c r="C57" s="118">
        <f>SUM(C54:C56)</f>
        <v>19781</v>
      </c>
      <c r="D57" s="118">
        <f t="shared" ref="D57:O57" si="10">SUM(D54:D56)</f>
        <v>20808</v>
      </c>
      <c r="E57" s="118">
        <f t="shared" si="10"/>
        <v>20425</v>
      </c>
      <c r="F57" s="118">
        <f t="shared" si="10"/>
        <v>20294</v>
      </c>
      <c r="G57" s="118">
        <f t="shared" si="10"/>
        <v>19633</v>
      </c>
      <c r="H57" s="118">
        <f t="shared" si="10"/>
        <v>20214</v>
      </c>
      <c r="I57" s="118">
        <f t="shared" si="10"/>
        <v>19885</v>
      </c>
      <c r="J57" s="137">
        <f t="shared" si="10"/>
        <v>21125</v>
      </c>
      <c r="K57" s="118">
        <f t="shared" si="10"/>
        <v>21182</v>
      </c>
      <c r="L57" s="118">
        <f t="shared" si="10"/>
        <v>13255</v>
      </c>
      <c r="M57" s="118">
        <f t="shared" si="10"/>
        <v>10280</v>
      </c>
      <c r="N57" s="118">
        <f t="shared" si="10"/>
        <v>972</v>
      </c>
      <c r="O57" s="118">
        <f t="shared" si="10"/>
        <v>207854</v>
      </c>
    </row>
    <row r="58" spans="1:17">
      <c r="A58" s="38"/>
      <c r="B58" s="38"/>
      <c r="C58" s="38"/>
      <c r="D58" s="39"/>
      <c r="E58" s="39"/>
      <c r="F58" s="39"/>
      <c r="G58" s="39"/>
      <c r="H58" s="39"/>
      <c r="I58" s="27"/>
      <c r="J58" s="27"/>
      <c r="K58" s="27">
        <f>SUM(C57:K57)</f>
        <v>183347</v>
      </c>
      <c r="L58" s="27"/>
      <c r="M58" s="27"/>
      <c r="N58" s="24">
        <f>SUM(L57:N57)</f>
        <v>24507</v>
      </c>
      <c r="O58" s="27"/>
    </row>
    <row r="59" spans="1:17" ht="17.25" thickBot="1">
      <c r="A59" s="10" t="s">
        <v>49</v>
      </c>
      <c r="B59" s="12"/>
      <c r="C59" s="12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7" ht="17.25" thickBot="1">
      <c r="A60" s="40" t="s">
        <v>4</v>
      </c>
      <c r="B60" s="41" t="s">
        <v>21</v>
      </c>
      <c r="C60" s="13" t="s">
        <v>59</v>
      </c>
      <c r="D60" s="79" t="s">
        <v>60</v>
      </c>
      <c r="E60" s="79" t="s">
        <v>61</v>
      </c>
      <c r="F60" s="79" t="s">
        <v>54</v>
      </c>
      <c r="G60" s="79" t="s">
        <v>55</v>
      </c>
      <c r="H60" s="79" t="s">
        <v>67</v>
      </c>
      <c r="I60" s="79" t="s">
        <v>72</v>
      </c>
      <c r="J60" s="79" t="s">
        <v>74</v>
      </c>
      <c r="K60" s="79" t="s">
        <v>75</v>
      </c>
      <c r="L60" s="79" t="s">
        <v>76</v>
      </c>
      <c r="M60" s="79" t="s">
        <v>77</v>
      </c>
      <c r="N60" s="79" t="s">
        <v>78</v>
      </c>
      <c r="O60" s="50" t="s">
        <v>51</v>
      </c>
    </row>
    <row r="61" spans="1:17" ht="17.25" thickBot="1">
      <c r="A61" s="42">
        <v>1</v>
      </c>
      <c r="B61" s="49" t="s">
        <v>28</v>
      </c>
      <c r="C61" s="57">
        <v>825</v>
      </c>
      <c r="D61" s="109">
        <v>825</v>
      </c>
      <c r="E61" s="84">
        <v>825</v>
      </c>
      <c r="F61" s="88">
        <v>825</v>
      </c>
      <c r="G61" s="88">
        <v>825</v>
      </c>
      <c r="H61" s="88">
        <v>825</v>
      </c>
      <c r="I61" s="88">
        <v>435</v>
      </c>
      <c r="J61" s="88">
        <v>1215</v>
      </c>
      <c r="K61" s="88">
        <v>885</v>
      </c>
      <c r="L61" s="88">
        <v>810</v>
      </c>
      <c r="M61" s="88">
        <v>430</v>
      </c>
      <c r="N61" s="88">
        <v>95</v>
      </c>
      <c r="O61" s="57">
        <f t="shared" ref="O61" si="11">SUM(C61:N61)</f>
        <v>8820</v>
      </c>
    </row>
    <row r="62" spans="1:17" ht="17.25" thickBot="1">
      <c r="A62" s="43"/>
      <c r="B62" s="54"/>
      <c r="C62" s="34"/>
      <c r="D62" s="44"/>
      <c r="E62" s="44"/>
      <c r="F62" s="44"/>
      <c r="G62" s="44"/>
      <c r="H62" s="44"/>
      <c r="I62" s="27"/>
      <c r="J62" s="27"/>
      <c r="K62" s="27">
        <f>SUM(C61:K61)</f>
        <v>7485</v>
      </c>
      <c r="L62" s="27"/>
      <c r="M62" s="27"/>
      <c r="N62" s="24">
        <f>SUM(L61:N61)</f>
        <v>1335</v>
      </c>
      <c r="O62" s="27"/>
    </row>
    <row r="63" spans="1:17" ht="17.25" thickBot="1">
      <c r="A63" s="28" t="s">
        <v>4</v>
      </c>
      <c r="B63" s="51" t="s">
        <v>21</v>
      </c>
      <c r="C63" s="13" t="s">
        <v>59</v>
      </c>
      <c r="D63" s="79" t="s">
        <v>60</v>
      </c>
      <c r="E63" s="79" t="s">
        <v>61</v>
      </c>
      <c r="F63" s="79" t="s">
        <v>54</v>
      </c>
      <c r="G63" s="79" t="s">
        <v>55</v>
      </c>
      <c r="H63" s="79" t="s">
        <v>67</v>
      </c>
      <c r="I63" s="79" t="s">
        <v>72</v>
      </c>
      <c r="J63" s="79" t="s">
        <v>74</v>
      </c>
      <c r="K63" s="79" t="s">
        <v>75</v>
      </c>
      <c r="L63" s="79" t="s">
        <v>76</v>
      </c>
      <c r="M63" s="79" t="s">
        <v>77</v>
      </c>
      <c r="N63" s="79" t="s">
        <v>78</v>
      </c>
      <c r="O63" s="50" t="s">
        <v>51</v>
      </c>
    </row>
    <row r="64" spans="1:17" ht="17.25" thickBot="1">
      <c r="A64" s="66"/>
      <c r="B64" s="67" t="s">
        <v>29</v>
      </c>
      <c r="C64" s="68">
        <f t="shared" ref="C64:O64" si="12">C22+C28+C34+C46+C50+C57+C61</f>
        <v>561932.68999999994</v>
      </c>
      <c r="D64" s="68">
        <f t="shared" si="12"/>
        <v>616886.76</v>
      </c>
      <c r="E64" s="68">
        <f t="shared" si="12"/>
        <v>611285.67999999993</v>
      </c>
      <c r="F64" s="68">
        <f t="shared" si="12"/>
        <v>608108.75</v>
      </c>
      <c r="G64" s="68">
        <f t="shared" si="12"/>
        <v>604141.93999999994</v>
      </c>
      <c r="H64" s="68">
        <f t="shared" si="12"/>
        <v>605229.16</v>
      </c>
      <c r="I64" s="68">
        <f t="shared" si="12"/>
        <v>586455.46</v>
      </c>
      <c r="J64" s="68">
        <f t="shared" si="12"/>
        <v>623103.27</v>
      </c>
      <c r="K64" s="68">
        <f t="shared" si="12"/>
        <v>629046.29</v>
      </c>
      <c r="L64" s="68">
        <f>L22+L28+L34+L46+L50+L57+L61</f>
        <v>605000</v>
      </c>
      <c r="M64" s="68">
        <f t="shared" si="12"/>
        <v>334728</v>
      </c>
      <c r="N64" s="68">
        <f t="shared" si="12"/>
        <v>49272</v>
      </c>
      <c r="O64" s="68">
        <f t="shared" si="12"/>
        <v>6435190</v>
      </c>
    </row>
    <row r="65" spans="1:15">
      <c r="A65" s="38"/>
      <c r="B65" s="85" t="s">
        <v>57</v>
      </c>
      <c r="C65" s="86">
        <v>6435190</v>
      </c>
      <c r="D65" s="85"/>
      <c r="E65" s="4" t="s">
        <v>85</v>
      </c>
      <c r="F65" s="132">
        <f>SUM(C64:E64)</f>
        <v>1790105.13</v>
      </c>
      <c r="G65" s="132"/>
      <c r="I65" s="31"/>
      <c r="K65" s="24">
        <f>SUM(C64:K64)</f>
        <v>5446190</v>
      </c>
      <c r="L65" s="134"/>
      <c r="O65" s="24"/>
    </row>
    <row r="66" spans="1:15">
      <c r="A66" s="38"/>
      <c r="B66" s="85" t="s">
        <v>84</v>
      </c>
      <c r="C66" s="86">
        <f>O64</f>
        <v>6435190</v>
      </c>
      <c r="E66" s="4" t="s">
        <v>86</v>
      </c>
      <c r="F66" s="132">
        <f>SUM(F64:H64)</f>
        <v>1817479.85</v>
      </c>
      <c r="G66" s="132"/>
      <c r="O66" s="24"/>
    </row>
    <row r="67" spans="1:15">
      <c r="A67" s="38"/>
      <c r="B67" s="145" t="s">
        <v>63</v>
      </c>
      <c r="C67" s="146">
        <f>O22+O34+O46+O50+O57+O61</f>
        <v>6381157.8799999999</v>
      </c>
      <c r="E67" s="1" t="s">
        <v>87</v>
      </c>
      <c r="F67" s="132">
        <f>SUM(I64:K64)</f>
        <v>1838605.02</v>
      </c>
      <c r="G67" s="133"/>
      <c r="H67" s="31"/>
      <c r="I67" s="31"/>
      <c r="J67" s="31"/>
      <c r="K67" s="31"/>
      <c r="L67" s="134"/>
      <c r="M67" s="31"/>
      <c r="N67" s="31"/>
      <c r="O67" s="24"/>
    </row>
    <row r="68" spans="1:15">
      <c r="A68" s="38"/>
      <c r="B68" s="142" t="s">
        <v>62</v>
      </c>
      <c r="C68" s="146">
        <f>O28</f>
        <v>54032.119999999995</v>
      </c>
      <c r="D68" s="31"/>
      <c r="E68" s="3" t="s">
        <v>101</v>
      </c>
      <c r="F68" s="31">
        <f>SUM(F65:F67)</f>
        <v>5446190</v>
      </c>
      <c r="G68" s="133"/>
      <c r="H68" s="31"/>
      <c r="I68" s="31"/>
      <c r="L68" s="31"/>
      <c r="O68" s="24"/>
    </row>
    <row r="69" spans="1:15">
      <c r="A69" s="38"/>
      <c r="B69" s="147"/>
      <c r="C69" s="148">
        <f>C65-C66</f>
        <v>0</v>
      </c>
      <c r="E69" s="1" t="s">
        <v>88</v>
      </c>
      <c r="F69" s="132">
        <f>SUM(L64:N64)</f>
        <v>989000</v>
      </c>
      <c r="O69" s="110"/>
    </row>
    <row r="70" spans="1:15">
      <c r="A70" s="38"/>
      <c r="B70" s="138"/>
      <c r="C70" s="33"/>
      <c r="E70" s="3" t="s">
        <v>199</v>
      </c>
      <c r="F70" s="132">
        <f>F68+F69</f>
        <v>6435190</v>
      </c>
      <c r="O70" s="110"/>
    </row>
    <row r="71" spans="1:15" s="8" customFormat="1" ht="17.25" thickBot="1">
      <c r="A71" s="143"/>
      <c r="B71" s="34"/>
      <c r="C71" s="33"/>
      <c r="F71" s="144"/>
      <c r="O71" s="110"/>
    </row>
    <row r="72" spans="1:15" ht="17.25" thickBot="1">
      <c r="B72" s="63" t="s">
        <v>30</v>
      </c>
      <c r="C72" s="28" t="s">
        <v>59</v>
      </c>
      <c r="D72" s="95" t="s">
        <v>60</v>
      </c>
      <c r="E72" s="95" t="s">
        <v>61</v>
      </c>
      <c r="F72" s="95" t="s">
        <v>54</v>
      </c>
      <c r="G72" s="95" t="s">
        <v>55</v>
      </c>
      <c r="H72" s="95" t="s">
        <v>67</v>
      </c>
      <c r="I72" s="115" t="s">
        <v>72</v>
      </c>
      <c r="J72" s="79" t="s">
        <v>74</v>
      </c>
      <c r="K72" s="79" t="s">
        <v>75</v>
      </c>
      <c r="L72" s="79" t="s">
        <v>76</v>
      </c>
      <c r="M72" s="79" t="s">
        <v>77</v>
      </c>
      <c r="N72" s="79" t="s">
        <v>78</v>
      </c>
      <c r="O72" s="96" t="s">
        <v>51</v>
      </c>
    </row>
    <row r="73" spans="1:15" s="8" customFormat="1">
      <c r="B73" s="60" t="s">
        <v>31</v>
      </c>
      <c r="C73" s="94">
        <f t="shared" ref="C73:N73" si="13">C19+C32+C43+C50+C54</f>
        <v>128688.05</v>
      </c>
      <c r="D73" s="94">
        <f t="shared" si="13"/>
        <v>137323.82</v>
      </c>
      <c r="E73" s="94">
        <f t="shared" si="13"/>
        <v>136452.71</v>
      </c>
      <c r="F73" s="94">
        <f t="shared" si="13"/>
        <v>137134.51999999999</v>
      </c>
      <c r="G73" s="94">
        <f t="shared" si="13"/>
        <v>138889.41999999998</v>
      </c>
      <c r="H73" s="94">
        <f t="shared" si="13"/>
        <v>139225.85999999999</v>
      </c>
      <c r="I73" s="94">
        <f t="shared" si="13"/>
        <v>129249.01999999999</v>
      </c>
      <c r="J73" s="94">
        <f t="shared" si="13"/>
        <v>145208.54</v>
      </c>
      <c r="K73" s="94">
        <f t="shared" si="13"/>
        <v>155062</v>
      </c>
      <c r="L73" s="94">
        <f t="shared" si="13"/>
        <v>141870</v>
      </c>
      <c r="M73" s="94">
        <f t="shared" si="13"/>
        <v>80206</v>
      </c>
      <c r="N73" s="94">
        <f t="shared" si="13"/>
        <v>11539</v>
      </c>
      <c r="O73" s="71">
        <f>SUM(C73:N73)</f>
        <v>1480848.94</v>
      </c>
    </row>
    <row r="74" spans="1:15" s="8" customFormat="1">
      <c r="B74" s="61" t="s">
        <v>32</v>
      </c>
      <c r="C74" s="93">
        <f t="shared" ref="C74:N74" si="14">C33+C42+C55</f>
        <v>10953</v>
      </c>
      <c r="D74" s="93">
        <f t="shared" si="14"/>
        <v>11876</v>
      </c>
      <c r="E74" s="93">
        <f t="shared" si="14"/>
        <v>11754</v>
      </c>
      <c r="F74" s="93">
        <f t="shared" si="14"/>
        <v>11702</v>
      </c>
      <c r="G74" s="93">
        <f t="shared" si="14"/>
        <v>10279</v>
      </c>
      <c r="H74" s="93">
        <f t="shared" si="14"/>
        <v>11230</v>
      </c>
      <c r="I74" s="93">
        <f t="shared" si="14"/>
        <v>12231</v>
      </c>
      <c r="J74" s="93">
        <f t="shared" si="14"/>
        <v>7712</v>
      </c>
      <c r="K74" s="93">
        <f t="shared" si="14"/>
        <v>8281</v>
      </c>
      <c r="L74" s="93">
        <f t="shared" si="14"/>
        <v>7749</v>
      </c>
      <c r="M74" s="93">
        <f t="shared" si="14"/>
        <v>4523</v>
      </c>
      <c r="N74" s="93">
        <f t="shared" si="14"/>
        <v>599</v>
      </c>
      <c r="O74" s="71">
        <f t="shared" ref="O74:O76" si="15">SUM(C74:N74)</f>
        <v>108889</v>
      </c>
    </row>
    <row r="75" spans="1:15" s="8" customFormat="1" ht="20.25" customHeight="1">
      <c r="B75" s="61" t="s">
        <v>33</v>
      </c>
      <c r="C75" s="93">
        <f t="shared" ref="C75:N75" si="16">C20+C56</f>
        <v>9427.15</v>
      </c>
      <c r="D75" s="93">
        <f t="shared" si="16"/>
        <v>19045.36</v>
      </c>
      <c r="E75" s="93">
        <f t="shared" si="16"/>
        <v>28888.54</v>
      </c>
      <c r="F75" s="93">
        <f t="shared" si="16"/>
        <v>20376.77</v>
      </c>
      <c r="G75" s="93">
        <f t="shared" si="16"/>
        <v>20755.919999999998</v>
      </c>
      <c r="H75" s="93">
        <f t="shared" si="16"/>
        <v>23318.14</v>
      </c>
      <c r="I75" s="93">
        <f t="shared" si="16"/>
        <v>23302.86</v>
      </c>
      <c r="J75" s="93">
        <f t="shared" si="16"/>
        <v>20296.32</v>
      </c>
      <c r="K75" s="93">
        <f t="shared" si="16"/>
        <v>25549</v>
      </c>
      <c r="L75" s="93">
        <f t="shared" si="16"/>
        <v>25799</v>
      </c>
      <c r="M75" s="93">
        <f t="shared" si="16"/>
        <v>14461</v>
      </c>
      <c r="N75" s="93">
        <f t="shared" si="16"/>
        <v>2069</v>
      </c>
      <c r="O75" s="71">
        <f t="shared" si="15"/>
        <v>233289.06</v>
      </c>
    </row>
    <row r="76" spans="1:15" s="8" customFormat="1" ht="20.25" customHeight="1" thickBot="1">
      <c r="B76" s="62" t="s">
        <v>34</v>
      </c>
      <c r="C76" s="97">
        <f t="shared" ref="C76:N76" si="17">C21+C44</f>
        <v>9758.49</v>
      </c>
      <c r="D76" s="97">
        <f t="shared" si="17"/>
        <v>17597.009999999998</v>
      </c>
      <c r="E76" s="97">
        <f t="shared" si="17"/>
        <v>18769.990000000002</v>
      </c>
      <c r="F76" s="97">
        <f t="shared" si="17"/>
        <v>17954.37</v>
      </c>
      <c r="G76" s="97">
        <f t="shared" si="17"/>
        <v>18763.060000000001</v>
      </c>
      <c r="H76" s="97">
        <f t="shared" si="17"/>
        <v>20568.509999999998</v>
      </c>
      <c r="I76" s="97">
        <f t="shared" si="17"/>
        <v>20229.349999999999</v>
      </c>
      <c r="J76" s="97">
        <f t="shared" si="17"/>
        <v>19068.97</v>
      </c>
      <c r="K76" s="97">
        <f t="shared" si="17"/>
        <v>31242</v>
      </c>
      <c r="L76" s="97">
        <f t="shared" si="17"/>
        <v>31115</v>
      </c>
      <c r="M76" s="97">
        <f t="shared" si="17"/>
        <v>17057</v>
      </c>
      <c r="N76" s="97">
        <f t="shared" si="17"/>
        <v>2532</v>
      </c>
      <c r="O76" s="71">
        <f t="shared" si="15"/>
        <v>224655.75</v>
      </c>
    </row>
    <row r="77" spans="1:15" s="8" customFormat="1" ht="17.25" thickBot="1">
      <c r="B77" s="63" t="s">
        <v>35</v>
      </c>
      <c r="C77" s="57">
        <f>SUM(C73:C76)</f>
        <v>158826.68999999997</v>
      </c>
      <c r="D77" s="57">
        <f t="shared" ref="D77:O77" si="18">SUM(D73:D76)</f>
        <v>185842.19</v>
      </c>
      <c r="E77" s="57">
        <f t="shared" si="18"/>
        <v>195865.24</v>
      </c>
      <c r="F77" s="57">
        <f t="shared" si="18"/>
        <v>187167.65999999997</v>
      </c>
      <c r="G77" s="57">
        <f t="shared" si="18"/>
        <v>188687.39999999997</v>
      </c>
      <c r="H77" s="57">
        <f t="shared" si="18"/>
        <v>194342.51</v>
      </c>
      <c r="I77" s="57">
        <f t="shared" si="18"/>
        <v>185012.23</v>
      </c>
      <c r="J77" s="57">
        <f t="shared" si="18"/>
        <v>192285.83000000002</v>
      </c>
      <c r="K77" s="57">
        <f t="shared" si="18"/>
        <v>220134</v>
      </c>
      <c r="L77" s="57">
        <f t="shared" si="18"/>
        <v>206533</v>
      </c>
      <c r="M77" s="57">
        <f t="shared" si="18"/>
        <v>116247</v>
      </c>
      <c r="N77" s="57">
        <f t="shared" si="18"/>
        <v>16739</v>
      </c>
      <c r="O77" s="57">
        <f t="shared" si="18"/>
        <v>2047682.75</v>
      </c>
    </row>
    <row r="78" spans="1:15" s="8" customFormat="1" ht="17.25" thickBot="1">
      <c r="B78" s="63" t="s">
        <v>36</v>
      </c>
      <c r="C78" s="57">
        <f t="shared" ref="C78:O78" si="19">SUM(C12:C18)+SUM(C38:C41)+C45+C61</f>
        <v>403106</v>
      </c>
      <c r="D78" s="57">
        <f t="shared" si="19"/>
        <v>429460.89000000007</v>
      </c>
      <c r="E78" s="57">
        <f t="shared" si="19"/>
        <v>405144.21</v>
      </c>
      <c r="F78" s="57">
        <f t="shared" si="19"/>
        <v>411472.44999999995</v>
      </c>
      <c r="G78" s="57">
        <f t="shared" si="19"/>
        <v>405879.36</v>
      </c>
      <c r="H78" s="57">
        <f t="shared" si="19"/>
        <v>396783.97000000003</v>
      </c>
      <c r="I78" s="57">
        <f t="shared" si="19"/>
        <v>392417.51999999996</v>
      </c>
      <c r="J78" s="57">
        <f t="shared" si="19"/>
        <v>430817.44</v>
      </c>
      <c r="K78" s="57">
        <f t="shared" si="19"/>
        <v>408912.29000000004</v>
      </c>
      <c r="L78" s="57">
        <f t="shared" si="19"/>
        <v>398467</v>
      </c>
      <c r="M78" s="57">
        <f t="shared" si="19"/>
        <v>218481</v>
      </c>
      <c r="N78" s="57">
        <f t="shared" si="19"/>
        <v>32533</v>
      </c>
      <c r="O78" s="57">
        <f t="shared" si="19"/>
        <v>4333475.13</v>
      </c>
    </row>
    <row r="79" spans="1:15" s="8" customFormat="1">
      <c r="B79" s="98" t="s">
        <v>68</v>
      </c>
      <c r="C79" s="99">
        <f t="shared" ref="C79:O79" si="20">C77+C78</f>
        <v>561932.68999999994</v>
      </c>
      <c r="D79" s="99">
        <f t="shared" si="20"/>
        <v>615303.08000000007</v>
      </c>
      <c r="E79" s="99">
        <f t="shared" si="20"/>
        <v>601009.44999999995</v>
      </c>
      <c r="F79" s="99">
        <f t="shared" si="20"/>
        <v>598640.10999999987</v>
      </c>
      <c r="G79" s="99">
        <f t="shared" si="20"/>
        <v>594566.76</v>
      </c>
      <c r="H79" s="99">
        <f t="shared" si="20"/>
        <v>591126.48</v>
      </c>
      <c r="I79" s="99">
        <f t="shared" si="20"/>
        <v>577429.75</v>
      </c>
      <c r="J79" s="99">
        <f t="shared" si="20"/>
        <v>623103.27</v>
      </c>
      <c r="K79" s="99">
        <f t="shared" si="20"/>
        <v>629046.29</v>
      </c>
      <c r="L79" s="99">
        <f t="shared" si="20"/>
        <v>605000</v>
      </c>
      <c r="M79" s="99">
        <f t="shared" si="20"/>
        <v>334728</v>
      </c>
      <c r="N79" s="99">
        <f t="shared" si="20"/>
        <v>49272</v>
      </c>
      <c r="O79" s="99">
        <f t="shared" si="20"/>
        <v>6381157.8799999999</v>
      </c>
    </row>
    <row r="80" spans="1:15" s="8" customFormat="1">
      <c r="B80" s="100" t="s">
        <v>62</v>
      </c>
      <c r="C80" s="101">
        <f t="shared" ref="C80:O80" si="21">C28</f>
        <v>0</v>
      </c>
      <c r="D80" s="101">
        <f t="shared" si="21"/>
        <v>1583.68</v>
      </c>
      <c r="E80" s="101">
        <f t="shared" si="21"/>
        <v>10276.23</v>
      </c>
      <c r="F80" s="101">
        <f t="shared" si="21"/>
        <v>9468.64</v>
      </c>
      <c r="G80" s="101">
        <f t="shared" si="21"/>
        <v>9575.18</v>
      </c>
      <c r="H80" s="101">
        <f t="shared" si="21"/>
        <v>14102.68</v>
      </c>
      <c r="I80" s="101">
        <f t="shared" si="21"/>
        <v>9025.7100000000009</v>
      </c>
      <c r="J80" s="101">
        <f t="shared" si="21"/>
        <v>0</v>
      </c>
      <c r="K80" s="101">
        <f t="shared" si="21"/>
        <v>0</v>
      </c>
      <c r="L80" s="101">
        <f t="shared" si="21"/>
        <v>0</v>
      </c>
      <c r="M80" s="101">
        <f t="shared" si="21"/>
        <v>0</v>
      </c>
      <c r="N80" s="101">
        <f t="shared" si="21"/>
        <v>0</v>
      </c>
      <c r="O80" s="101">
        <f t="shared" si="21"/>
        <v>54032.119999999995</v>
      </c>
    </row>
    <row r="81" spans="2:15" s="8" customFormat="1">
      <c r="B81" s="102" t="s">
        <v>69</v>
      </c>
      <c r="C81" s="103">
        <f>SUM(C79:C80)</f>
        <v>561932.68999999994</v>
      </c>
      <c r="D81" s="103">
        <f t="shared" ref="D81:O81" si="22">SUM(D79:D80)</f>
        <v>616886.76000000013</v>
      </c>
      <c r="E81" s="103">
        <f t="shared" si="22"/>
        <v>611285.67999999993</v>
      </c>
      <c r="F81" s="103">
        <f t="shared" si="22"/>
        <v>608108.74999999988</v>
      </c>
      <c r="G81" s="103">
        <f t="shared" si="22"/>
        <v>604141.94000000006</v>
      </c>
      <c r="H81" s="103">
        <f t="shared" si="22"/>
        <v>605229.16</v>
      </c>
      <c r="I81" s="103">
        <f t="shared" si="22"/>
        <v>586455.46</v>
      </c>
      <c r="J81" s="103">
        <f t="shared" si="22"/>
        <v>623103.27</v>
      </c>
      <c r="K81" s="103">
        <f t="shared" si="22"/>
        <v>629046.29</v>
      </c>
      <c r="L81" s="103">
        <f t="shared" si="22"/>
        <v>605000</v>
      </c>
      <c r="M81" s="103">
        <f t="shared" si="22"/>
        <v>334728</v>
      </c>
      <c r="N81" s="103">
        <f t="shared" si="22"/>
        <v>49272</v>
      </c>
      <c r="O81" s="103">
        <f t="shared" si="22"/>
        <v>6435190</v>
      </c>
    </row>
    <row r="82" spans="2:15" s="8" customFormat="1">
      <c r="B82" s="23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>
        <f>O81-O64</f>
        <v>0</v>
      </c>
    </row>
    <row r="83" spans="2:15" s="8" customFormat="1" ht="17.25" thickBot="1">
      <c r="B83" s="23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2:15" s="8" customFormat="1" ht="15.75" customHeight="1" thickBot="1">
      <c r="B84" s="76" t="s">
        <v>43</v>
      </c>
      <c r="C84" s="13" t="s">
        <v>59</v>
      </c>
      <c r="D84" s="79" t="s">
        <v>60</v>
      </c>
      <c r="E84" s="79" t="s">
        <v>61</v>
      </c>
      <c r="F84" s="79" t="s">
        <v>54</v>
      </c>
      <c r="G84" s="79" t="s">
        <v>55</v>
      </c>
      <c r="H84" s="79" t="s">
        <v>67</v>
      </c>
      <c r="I84" s="115" t="s">
        <v>72</v>
      </c>
      <c r="J84" s="79" t="s">
        <v>74</v>
      </c>
      <c r="K84" s="79" t="s">
        <v>75</v>
      </c>
      <c r="L84" s="79" t="s">
        <v>76</v>
      </c>
      <c r="M84" s="79" t="s">
        <v>77</v>
      </c>
      <c r="N84" s="79" t="s">
        <v>78</v>
      </c>
      <c r="O84" s="50" t="s">
        <v>51</v>
      </c>
    </row>
    <row r="85" spans="2:15" s="8" customFormat="1" ht="15.75" customHeight="1">
      <c r="B85" s="77" t="s">
        <v>38</v>
      </c>
      <c r="C85" s="71">
        <f t="shared" ref="C85:N85" si="23">C19</f>
        <v>43150.05</v>
      </c>
      <c r="D85" s="71">
        <f t="shared" si="23"/>
        <v>51036.82</v>
      </c>
      <c r="E85" s="71">
        <f t="shared" si="23"/>
        <v>51106.71</v>
      </c>
      <c r="F85" s="71">
        <f t="shared" si="23"/>
        <v>50462.52</v>
      </c>
      <c r="G85" s="71">
        <f t="shared" si="23"/>
        <v>50550.42</v>
      </c>
      <c r="H85" s="71">
        <f t="shared" si="23"/>
        <v>50556.86</v>
      </c>
      <c r="I85" s="71">
        <f t="shared" si="23"/>
        <v>48850.02</v>
      </c>
      <c r="J85" s="71">
        <f t="shared" si="23"/>
        <v>54180.54</v>
      </c>
      <c r="K85" s="71">
        <f t="shared" si="23"/>
        <v>56023</v>
      </c>
      <c r="L85" s="71">
        <f t="shared" si="23"/>
        <v>55814</v>
      </c>
      <c r="M85" s="71">
        <f t="shared" si="23"/>
        <v>30608</v>
      </c>
      <c r="N85" s="71">
        <f t="shared" si="23"/>
        <v>4552</v>
      </c>
      <c r="O85" s="74">
        <f>SUM(C85:N85)</f>
        <v>546890.93999999994</v>
      </c>
    </row>
    <row r="86" spans="2:15" s="8" customFormat="1" ht="15.75" customHeight="1">
      <c r="B86" s="45" t="s">
        <v>39</v>
      </c>
      <c r="C86" s="69">
        <f t="shared" ref="C86:N86" si="24">C32</f>
        <v>600</v>
      </c>
      <c r="D86" s="80">
        <f t="shared" si="24"/>
        <v>1000</v>
      </c>
      <c r="E86" s="80">
        <f t="shared" si="24"/>
        <v>1960</v>
      </c>
      <c r="F86" s="80">
        <f t="shared" si="24"/>
        <v>1480</v>
      </c>
      <c r="G86" s="80">
        <f t="shared" si="24"/>
        <v>1200</v>
      </c>
      <c r="H86" s="80">
        <f t="shared" si="24"/>
        <v>1720</v>
      </c>
      <c r="I86" s="80">
        <f t="shared" si="24"/>
        <v>1400</v>
      </c>
      <c r="J86" s="80">
        <f t="shared" si="24"/>
        <v>960</v>
      </c>
      <c r="K86" s="80">
        <f t="shared" si="24"/>
        <v>2427</v>
      </c>
      <c r="L86" s="80">
        <f t="shared" si="24"/>
        <v>1552</v>
      </c>
      <c r="M86" s="80">
        <f t="shared" si="24"/>
        <v>851</v>
      </c>
      <c r="N86" s="80">
        <f t="shared" si="24"/>
        <v>127</v>
      </c>
      <c r="O86" s="74">
        <f t="shared" ref="O86:O89" si="25">SUM(C86:N86)</f>
        <v>15277</v>
      </c>
    </row>
    <row r="87" spans="2:15" s="8" customFormat="1" ht="15.75" customHeight="1">
      <c r="B87" s="45" t="s">
        <v>42</v>
      </c>
      <c r="C87" s="128">
        <f t="shared" ref="C87:N87" si="26">C43</f>
        <v>0</v>
      </c>
      <c r="D87" s="128">
        <f t="shared" si="26"/>
        <v>0</v>
      </c>
      <c r="E87" s="128">
        <f t="shared" si="26"/>
        <v>0</v>
      </c>
      <c r="F87" s="128">
        <f t="shared" si="26"/>
        <v>0</v>
      </c>
      <c r="G87" s="128">
        <f t="shared" si="26"/>
        <v>0</v>
      </c>
      <c r="H87" s="128">
        <f t="shared" si="26"/>
        <v>0</v>
      </c>
      <c r="I87" s="128">
        <f t="shared" si="26"/>
        <v>0</v>
      </c>
      <c r="J87" s="69">
        <f t="shared" si="26"/>
        <v>2560</v>
      </c>
      <c r="K87" s="69">
        <f t="shared" si="26"/>
        <v>5760</v>
      </c>
      <c r="L87" s="69">
        <f t="shared" si="26"/>
        <v>5725</v>
      </c>
      <c r="M87" s="69">
        <f t="shared" si="26"/>
        <v>3130</v>
      </c>
      <c r="N87" s="69">
        <f t="shared" si="26"/>
        <v>470</v>
      </c>
      <c r="O87" s="74">
        <f t="shared" si="25"/>
        <v>17645</v>
      </c>
    </row>
    <row r="88" spans="2:15" s="8" customFormat="1" ht="15.75" customHeight="1">
      <c r="B88" s="45" t="s">
        <v>58</v>
      </c>
      <c r="C88" s="69">
        <f t="shared" ref="C88:N88" si="27">C50</f>
        <v>72870</v>
      </c>
      <c r="D88" s="69">
        <f t="shared" si="27"/>
        <v>72115</v>
      </c>
      <c r="E88" s="69">
        <f t="shared" si="27"/>
        <v>70675</v>
      </c>
      <c r="F88" s="69">
        <f t="shared" si="27"/>
        <v>72270</v>
      </c>
      <c r="G88" s="69">
        <f t="shared" si="27"/>
        <v>74355</v>
      </c>
      <c r="H88" s="69">
        <f t="shared" si="27"/>
        <v>73905</v>
      </c>
      <c r="I88" s="69">
        <f t="shared" si="27"/>
        <v>67285</v>
      </c>
      <c r="J88" s="69">
        <f t="shared" si="27"/>
        <v>74990</v>
      </c>
      <c r="K88" s="69">
        <f t="shared" si="27"/>
        <v>78124</v>
      </c>
      <c r="L88" s="69">
        <f t="shared" si="27"/>
        <v>74617</v>
      </c>
      <c r="M88" s="69">
        <f t="shared" si="27"/>
        <v>40915</v>
      </c>
      <c r="N88" s="69">
        <f t="shared" si="27"/>
        <v>6090</v>
      </c>
      <c r="O88" s="74">
        <f t="shared" si="25"/>
        <v>778211</v>
      </c>
    </row>
    <row r="89" spans="2:15" s="8" customFormat="1" ht="15.75" customHeight="1" thickBot="1">
      <c r="B89" s="72" t="s">
        <v>40</v>
      </c>
      <c r="C89" s="70">
        <f t="shared" ref="C89:N89" si="28">C54</f>
        <v>12068</v>
      </c>
      <c r="D89" s="70">
        <f t="shared" si="28"/>
        <v>13172</v>
      </c>
      <c r="E89" s="70">
        <f t="shared" si="28"/>
        <v>12711</v>
      </c>
      <c r="F89" s="70">
        <f t="shared" si="28"/>
        <v>12922</v>
      </c>
      <c r="G89" s="70">
        <f t="shared" si="28"/>
        <v>12784</v>
      </c>
      <c r="H89" s="70">
        <f t="shared" si="28"/>
        <v>13044</v>
      </c>
      <c r="I89" s="70">
        <f t="shared" si="28"/>
        <v>11714</v>
      </c>
      <c r="J89" s="70">
        <f t="shared" si="28"/>
        <v>12518</v>
      </c>
      <c r="K89" s="70">
        <f t="shared" si="28"/>
        <v>12728</v>
      </c>
      <c r="L89" s="70">
        <f t="shared" si="28"/>
        <v>4162</v>
      </c>
      <c r="M89" s="70">
        <f t="shared" si="28"/>
        <v>4702</v>
      </c>
      <c r="N89" s="70">
        <f t="shared" si="28"/>
        <v>300</v>
      </c>
      <c r="O89" s="74">
        <f t="shared" si="25"/>
        <v>122825</v>
      </c>
    </row>
    <row r="90" spans="2:15" s="8" customFormat="1" ht="15.75" customHeight="1" thickBot="1">
      <c r="B90" s="75" t="s">
        <v>44</v>
      </c>
      <c r="C90" s="78">
        <f>SUM(C85:C89)</f>
        <v>128688.05</v>
      </c>
      <c r="D90" s="78">
        <f t="shared" ref="D90:O90" si="29">SUM(D85:D89)</f>
        <v>137323.82</v>
      </c>
      <c r="E90" s="78">
        <f t="shared" si="29"/>
        <v>136452.71</v>
      </c>
      <c r="F90" s="78">
        <f t="shared" si="29"/>
        <v>137134.51999999999</v>
      </c>
      <c r="G90" s="78">
        <f t="shared" si="29"/>
        <v>138889.41999999998</v>
      </c>
      <c r="H90" s="78">
        <f t="shared" si="29"/>
        <v>139225.85999999999</v>
      </c>
      <c r="I90" s="78">
        <f t="shared" si="29"/>
        <v>129249.01999999999</v>
      </c>
      <c r="J90" s="78">
        <f t="shared" si="29"/>
        <v>145208.54</v>
      </c>
      <c r="K90" s="78">
        <f t="shared" si="29"/>
        <v>155062</v>
      </c>
      <c r="L90" s="78">
        <f t="shared" si="29"/>
        <v>141870</v>
      </c>
      <c r="M90" s="78">
        <f t="shared" si="29"/>
        <v>80206</v>
      </c>
      <c r="N90" s="78">
        <f t="shared" si="29"/>
        <v>11539</v>
      </c>
      <c r="O90" s="78">
        <f t="shared" si="29"/>
        <v>1480848.94</v>
      </c>
    </row>
    <row r="91" spans="2:15" s="8" customFormat="1" ht="15.75" customHeight="1">
      <c r="B91" s="46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>
        <f>O90-O73</f>
        <v>0</v>
      </c>
    </row>
    <row r="92" spans="2:15" s="8" customFormat="1" ht="15.75" customHeight="1" thickBot="1"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</row>
    <row r="93" spans="2:15" s="8" customFormat="1" ht="17.25" thickBot="1">
      <c r="B93" s="76" t="s">
        <v>41</v>
      </c>
      <c r="C93" s="13" t="s">
        <v>59</v>
      </c>
      <c r="D93" s="79" t="s">
        <v>60</v>
      </c>
      <c r="E93" s="79" t="s">
        <v>61</v>
      </c>
      <c r="F93" s="79" t="s">
        <v>54</v>
      </c>
      <c r="G93" s="79" t="s">
        <v>55</v>
      </c>
      <c r="H93" s="79" t="s">
        <v>67</v>
      </c>
      <c r="I93" s="115" t="s">
        <v>72</v>
      </c>
      <c r="J93" s="79" t="s">
        <v>74</v>
      </c>
      <c r="K93" s="79" t="s">
        <v>75</v>
      </c>
      <c r="L93" s="79" t="s">
        <v>76</v>
      </c>
      <c r="M93" s="79" t="s">
        <v>77</v>
      </c>
      <c r="N93" s="79" t="s">
        <v>78</v>
      </c>
      <c r="O93" s="50" t="s">
        <v>51</v>
      </c>
    </row>
    <row r="94" spans="2:15" s="8" customFormat="1">
      <c r="B94" s="77" t="s">
        <v>39</v>
      </c>
      <c r="C94" s="71">
        <f t="shared" ref="C94:N94" si="30">C33</f>
        <v>0</v>
      </c>
      <c r="D94" s="71">
        <f t="shared" si="30"/>
        <v>800</v>
      </c>
      <c r="E94" s="71">
        <f t="shared" si="30"/>
        <v>560</v>
      </c>
      <c r="F94" s="71">
        <f t="shared" si="30"/>
        <v>480</v>
      </c>
      <c r="G94" s="71">
        <f t="shared" si="30"/>
        <v>560</v>
      </c>
      <c r="H94" s="71">
        <f t="shared" si="30"/>
        <v>640</v>
      </c>
      <c r="I94" s="71">
        <f t="shared" si="30"/>
        <v>440</v>
      </c>
      <c r="J94" s="71">
        <f t="shared" si="30"/>
        <v>440</v>
      </c>
      <c r="K94" s="71">
        <f t="shared" si="30"/>
        <v>1293</v>
      </c>
      <c r="L94" s="71">
        <f t="shared" si="30"/>
        <v>469</v>
      </c>
      <c r="M94" s="71">
        <f t="shared" si="30"/>
        <v>256</v>
      </c>
      <c r="N94" s="71">
        <f t="shared" si="30"/>
        <v>37</v>
      </c>
      <c r="O94" s="71">
        <f>SUM(C94:N94)</f>
        <v>5975</v>
      </c>
    </row>
    <row r="95" spans="2:15" s="8" customFormat="1">
      <c r="B95" s="45" t="s">
        <v>42</v>
      </c>
      <c r="C95" s="69">
        <f t="shared" ref="C95:N95" si="31">C42</f>
        <v>3240</v>
      </c>
      <c r="D95" s="69">
        <f t="shared" si="31"/>
        <v>3440</v>
      </c>
      <c r="E95" s="69">
        <f t="shared" si="31"/>
        <v>3480</v>
      </c>
      <c r="F95" s="69">
        <f t="shared" si="31"/>
        <v>3850</v>
      </c>
      <c r="G95" s="69">
        <f t="shared" si="31"/>
        <v>2870</v>
      </c>
      <c r="H95" s="69">
        <f t="shared" si="31"/>
        <v>3420</v>
      </c>
      <c r="I95" s="69">
        <f t="shared" si="31"/>
        <v>3620</v>
      </c>
      <c r="J95" s="69">
        <f t="shared" si="31"/>
        <v>2940</v>
      </c>
      <c r="K95" s="69">
        <f t="shared" si="31"/>
        <v>3001</v>
      </c>
      <c r="L95" s="69">
        <f t="shared" si="31"/>
        <v>2983</v>
      </c>
      <c r="M95" s="69">
        <f t="shared" si="31"/>
        <v>1631</v>
      </c>
      <c r="N95" s="69">
        <f t="shared" si="31"/>
        <v>245</v>
      </c>
      <c r="O95" s="71">
        <f t="shared" ref="O95:O96" si="32">SUM(C95:N95)</f>
        <v>34720</v>
      </c>
    </row>
    <row r="96" spans="2:15" s="8" customFormat="1" ht="17.25" thickBot="1">
      <c r="B96" s="72" t="s">
        <v>40</v>
      </c>
      <c r="C96" s="70">
        <f t="shared" ref="C96:N96" si="33">C55</f>
        <v>7713</v>
      </c>
      <c r="D96" s="70">
        <f t="shared" si="33"/>
        <v>7636</v>
      </c>
      <c r="E96" s="70">
        <f t="shared" si="33"/>
        <v>7714</v>
      </c>
      <c r="F96" s="70">
        <f t="shared" si="33"/>
        <v>7372</v>
      </c>
      <c r="G96" s="70">
        <f t="shared" si="33"/>
        <v>6849</v>
      </c>
      <c r="H96" s="70">
        <f t="shared" si="33"/>
        <v>7170</v>
      </c>
      <c r="I96" s="70">
        <f t="shared" si="33"/>
        <v>8171</v>
      </c>
      <c r="J96" s="70">
        <f t="shared" si="33"/>
        <v>4332</v>
      </c>
      <c r="K96" s="70">
        <f t="shared" si="33"/>
        <v>3987</v>
      </c>
      <c r="L96" s="70">
        <f t="shared" si="33"/>
        <v>4297</v>
      </c>
      <c r="M96" s="70">
        <f t="shared" si="33"/>
        <v>2636</v>
      </c>
      <c r="N96" s="70">
        <f t="shared" si="33"/>
        <v>317</v>
      </c>
      <c r="O96" s="71">
        <f t="shared" si="32"/>
        <v>68194</v>
      </c>
    </row>
    <row r="97" spans="2:15" s="8" customFormat="1" ht="17.25" thickBot="1">
      <c r="B97" s="87" t="s">
        <v>37</v>
      </c>
      <c r="C97" s="82">
        <f>SUM(C94:C96)</f>
        <v>10953</v>
      </c>
      <c r="D97" s="82">
        <f t="shared" ref="D97:O97" si="34">SUM(D94:D96)</f>
        <v>11876</v>
      </c>
      <c r="E97" s="82">
        <f t="shared" si="34"/>
        <v>11754</v>
      </c>
      <c r="F97" s="82">
        <f t="shared" si="34"/>
        <v>11702</v>
      </c>
      <c r="G97" s="82">
        <f t="shared" si="34"/>
        <v>10279</v>
      </c>
      <c r="H97" s="82">
        <f t="shared" si="34"/>
        <v>11230</v>
      </c>
      <c r="I97" s="82">
        <f t="shared" si="34"/>
        <v>12231</v>
      </c>
      <c r="J97" s="82">
        <f t="shared" si="34"/>
        <v>7712</v>
      </c>
      <c r="K97" s="82">
        <f t="shared" si="34"/>
        <v>8281</v>
      </c>
      <c r="L97" s="82">
        <f t="shared" si="34"/>
        <v>7749</v>
      </c>
      <c r="M97" s="82">
        <f t="shared" si="34"/>
        <v>4523</v>
      </c>
      <c r="N97" s="82">
        <f t="shared" si="34"/>
        <v>599</v>
      </c>
      <c r="O97" s="78">
        <f t="shared" si="34"/>
        <v>108889</v>
      </c>
    </row>
    <row r="98" spans="2:15" s="8" customFormat="1">
      <c r="B98" s="46"/>
      <c r="C98" s="46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>
        <f>O97-O74</f>
        <v>0</v>
      </c>
    </row>
    <row r="99" spans="2:15" s="8" customFormat="1" ht="17.25" thickBot="1"/>
    <row r="100" spans="2:15" s="8" customFormat="1" ht="17.25" thickBot="1">
      <c r="B100" s="76" t="s">
        <v>13</v>
      </c>
      <c r="C100" s="13" t="s">
        <v>59</v>
      </c>
      <c r="D100" s="79" t="s">
        <v>60</v>
      </c>
      <c r="E100" s="79" t="s">
        <v>61</v>
      </c>
      <c r="F100" s="79" t="s">
        <v>54</v>
      </c>
      <c r="G100" s="79" t="s">
        <v>55</v>
      </c>
      <c r="H100" s="79" t="s">
        <v>67</v>
      </c>
      <c r="I100" s="115" t="s">
        <v>72</v>
      </c>
      <c r="J100" s="79" t="s">
        <v>74</v>
      </c>
      <c r="K100" s="79" t="s">
        <v>75</v>
      </c>
      <c r="L100" s="79" t="s">
        <v>76</v>
      </c>
      <c r="M100" s="79" t="s">
        <v>77</v>
      </c>
      <c r="N100" s="79" t="s">
        <v>78</v>
      </c>
      <c r="O100" s="50" t="s">
        <v>51</v>
      </c>
    </row>
    <row r="101" spans="2:15" s="8" customFormat="1">
      <c r="B101" s="77" t="s">
        <v>38</v>
      </c>
      <c r="C101" s="71">
        <f t="shared" ref="C101:N101" si="35">C20</f>
        <v>9427.15</v>
      </c>
      <c r="D101" s="71">
        <f t="shared" si="35"/>
        <v>19045.36</v>
      </c>
      <c r="E101" s="71">
        <f t="shared" si="35"/>
        <v>28888.54</v>
      </c>
      <c r="F101" s="71">
        <f t="shared" si="35"/>
        <v>20376.77</v>
      </c>
      <c r="G101" s="71">
        <f t="shared" si="35"/>
        <v>20755.919999999998</v>
      </c>
      <c r="H101" s="71">
        <f t="shared" si="35"/>
        <v>23318.14</v>
      </c>
      <c r="I101" s="71">
        <f t="shared" si="35"/>
        <v>23302.86</v>
      </c>
      <c r="J101" s="71">
        <f t="shared" si="35"/>
        <v>16021.32</v>
      </c>
      <c r="K101" s="71">
        <f t="shared" si="35"/>
        <v>21082</v>
      </c>
      <c r="L101" s="71">
        <f t="shared" si="35"/>
        <v>21003</v>
      </c>
      <c r="M101" s="71">
        <f t="shared" si="35"/>
        <v>11519</v>
      </c>
      <c r="N101" s="71">
        <f t="shared" si="35"/>
        <v>1714</v>
      </c>
      <c r="O101" s="71">
        <f>SUM(C101:N101)</f>
        <v>216454.06</v>
      </c>
    </row>
    <row r="102" spans="2:15" s="8" customFormat="1" ht="17.25" thickBot="1">
      <c r="B102" s="72" t="s">
        <v>40</v>
      </c>
      <c r="C102" s="128">
        <f t="shared" ref="C102:N102" si="36">C56</f>
        <v>0</v>
      </c>
      <c r="D102" s="128">
        <f t="shared" si="36"/>
        <v>0</v>
      </c>
      <c r="E102" s="128">
        <f t="shared" si="36"/>
        <v>0</v>
      </c>
      <c r="F102" s="128">
        <f t="shared" si="36"/>
        <v>0</v>
      </c>
      <c r="G102" s="128">
        <f t="shared" si="36"/>
        <v>0</v>
      </c>
      <c r="H102" s="128">
        <f t="shared" si="36"/>
        <v>0</v>
      </c>
      <c r="I102" s="128">
        <f t="shared" si="36"/>
        <v>0</v>
      </c>
      <c r="J102" s="69">
        <f t="shared" si="36"/>
        <v>4275</v>
      </c>
      <c r="K102" s="69">
        <f t="shared" si="36"/>
        <v>4467</v>
      </c>
      <c r="L102" s="69">
        <f t="shared" si="36"/>
        <v>4796</v>
      </c>
      <c r="M102" s="69">
        <f t="shared" si="36"/>
        <v>2942</v>
      </c>
      <c r="N102" s="69">
        <f t="shared" si="36"/>
        <v>355</v>
      </c>
      <c r="O102" s="71">
        <f>SUM(C102:N102)</f>
        <v>16835</v>
      </c>
    </row>
    <row r="103" spans="2:15" s="8" customFormat="1" ht="17.25" thickBot="1">
      <c r="B103" s="87" t="s">
        <v>37</v>
      </c>
      <c r="C103" s="82">
        <f>SUM(C101:C102)</f>
        <v>9427.15</v>
      </c>
      <c r="D103" s="82">
        <f t="shared" ref="D103:N103" si="37">SUM(D101:D102)</f>
        <v>19045.36</v>
      </c>
      <c r="E103" s="82">
        <f t="shared" si="37"/>
        <v>28888.54</v>
      </c>
      <c r="F103" s="82">
        <f t="shared" si="37"/>
        <v>20376.77</v>
      </c>
      <c r="G103" s="82">
        <f t="shared" si="37"/>
        <v>20755.919999999998</v>
      </c>
      <c r="H103" s="82">
        <f t="shared" si="37"/>
        <v>23318.14</v>
      </c>
      <c r="I103" s="82">
        <f t="shared" si="37"/>
        <v>23302.86</v>
      </c>
      <c r="J103" s="82">
        <f t="shared" si="37"/>
        <v>20296.32</v>
      </c>
      <c r="K103" s="82">
        <f t="shared" si="37"/>
        <v>25549</v>
      </c>
      <c r="L103" s="82">
        <f t="shared" si="37"/>
        <v>25799</v>
      </c>
      <c r="M103" s="82">
        <f t="shared" si="37"/>
        <v>14461</v>
      </c>
      <c r="N103" s="82">
        <f t="shared" si="37"/>
        <v>2069</v>
      </c>
      <c r="O103" s="78">
        <f>SUM(O101:O102)</f>
        <v>233289.06</v>
      </c>
    </row>
    <row r="104" spans="2:15" s="8" customFormat="1" ht="17.25" thickBot="1">
      <c r="O104" s="64">
        <f>O103-O75</f>
        <v>0</v>
      </c>
    </row>
    <row r="105" spans="2:15" s="8" customFormat="1" ht="17.25" thickBot="1">
      <c r="B105" s="76" t="s">
        <v>14</v>
      </c>
      <c r="C105" s="13" t="s">
        <v>59</v>
      </c>
      <c r="D105" s="79" t="s">
        <v>60</v>
      </c>
      <c r="E105" s="79" t="s">
        <v>61</v>
      </c>
      <c r="F105" s="79" t="s">
        <v>54</v>
      </c>
      <c r="G105" s="79" t="s">
        <v>55</v>
      </c>
      <c r="H105" s="79" t="s">
        <v>67</v>
      </c>
      <c r="I105" s="115" t="s">
        <v>72</v>
      </c>
      <c r="J105" s="79" t="s">
        <v>74</v>
      </c>
      <c r="K105" s="79" t="s">
        <v>75</v>
      </c>
      <c r="L105" s="79" t="s">
        <v>76</v>
      </c>
      <c r="M105" s="79" t="s">
        <v>77</v>
      </c>
      <c r="N105" s="79" t="s">
        <v>78</v>
      </c>
      <c r="O105" s="50" t="s">
        <v>51</v>
      </c>
    </row>
    <row r="106" spans="2:15" s="8" customFormat="1">
      <c r="B106" s="77" t="s">
        <v>38</v>
      </c>
      <c r="C106" s="71">
        <f t="shared" ref="C106:N106" si="38">C21</f>
        <v>9758.49</v>
      </c>
      <c r="D106" s="71">
        <f t="shared" si="38"/>
        <v>17597.009999999998</v>
      </c>
      <c r="E106" s="71">
        <f t="shared" si="38"/>
        <v>18769.990000000002</v>
      </c>
      <c r="F106" s="71">
        <f t="shared" si="38"/>
        <v>17954.37</v>
      </c>
      <c r="G106" s="71">
        <f t="shared" si="38"/>
        <v>18763.060000000001</v>
      </c>
      <c r="H106" s="71">
        <f t="shared" si="38"/>
        <v>20568.509999999998</v>
      </c>
      <c r="I106" s="71">
        <f t="shared" si="38"/>
        <v>20229.349999999999</v>
      </c>
      <c r="J106" s="71">
        <f t="shared" si="38"/>
        <v>18588.97</v>
      </c>
      <c r="K106" s="71">
        <f t="shared" si="38"/>
        <v>28554</v>
      </c>
      <c r="L106" s="71">
        <f t="shared" si="38"/>
        <v>28443</v>
      </c>
      <c r="M106" s="71">
        <f t="shared" si="38"/>
        <v>15596</v>
      </c>
      <c r="N106" s="71">
        <f t="shared" si="38"/>
        <v>2314</v>
      </c>
      <c r="O106" s="71">
        <f>SUM(C106:N106)</f>
        <v>217136.75</v>
      </c>
    </row>
    <row r="107" spans="2:15" s="8" customFormat="1" ht="17.25" thickBot="1">
      <c r="B107" s="72" t="s">
        <v>42</v>
      </c>
      <c r="C107" s="128">
        <f t="shared" ref="C107:N107" si="39">C44</f>
        <v>0</v>
      </c>
      <c r="D107" s="128">
        <f t="shared" si="39"/>
        <v>0</v>
      </c>
      <c r="E107" s="128">
        <f t="shared" si="39"/>
        <v>0</v>
      </c>
      <c r="F107" s="128">
        <f t="shared" si="39"/>
        <v>0</v>
      </c>
      <c r="G107" s="128">
        <f t="shared" si="39"/>
        <v>0</v>
      </c>
      <c r="H107" s="128">
        <f t="shared" si="39"/>
        <v>0</v>
      </c>
      <c r="I107" s="128">
        <f t="shared" si="39"/>
        <v>0</v>
      </c>
      <c r="J107" s="69">
        <f t="shared" si="39"/>
        <v>480</v>
      </c>
      <c r="K107" s="69">
        <f t="shared" si="39"/>
        <v>2688</v>
      </c>
      <c r="L107" s="69">
        <f t="shared" si="39"/>
        <v>2672</v>
      </c>
      <c r="M107" s="69">
        <f t="shared" si="39"/>
        <v>1461</v>
      </c>
      <c r="N107" s="69">
        <f t="shared" si="39"/>
        <v>218</v>
      </c>
      <c r="O107" s="71">
        <f>SUM(C107:N107)</f>
        <v>7519</v>
      </c>
    </row>
    <row r="108" spans="2:15" s="8" customFormat="1" ht="17.25" thickBot="1">
      <c r="B108" s="87" t="s">
        <v>37</v>
      </c>
      <c r="C108" s="82">
        <f>SUM(C106:C107)</f>
        <v>9758.49</v>
      </c>
      <c r="D108" s="82">
        <f t="shared" ref="D108:O108" si="40">SUM(D106:D107)</f>
        <v>17597.009999999998</v>
      </c>
      <c r="E108" s="82">
        <f t="shared" si="40"/>
        <v>18769.990000000002</v>
      </c>
      <c r="F108" s="82">
        <f t="shared" si="40"/>
        <v>17954.37</v>
      </c>
      <c r="G108" s="82">
        <f t="shared" si="40"/>
        <v>18763.060000000001</v>
      </c>
      <c r="H108" s="82">
        <f t="shared" si="40"/>
        <v>20568.509999999998</v>
      </c>
      <c r="I108" s="82">
        <f t="shared" si="40"/>
        <v>20229.349999999999</v>
      </c>
      <c r="J108" s="82">
        <f t="shared" si="40"/>
        <v>19068.97</v>
      </c>
      <c r="K108" s="82">
        <f t="shared" si="40"/>
        <v>31242</v>
      </c>
      <c r="L108" s="82">
        <f t="shared" si="40"/>
        <v>31115</v>
      </c>
      <c r="M108" s="82">
        <f t="shared" si="40"/>
        <v>17057</v>
      </c>
      <c r="N108" s="82">
        <f t="shared" si="40"/>
        <v>2532</v>
      </c>
      <c r="O108" s="82">
        <f t="shared" si="40"/>
        <v>224655.75</v>
      </c>
    </row>
    <row r="109" spans="2:15" s="8" customFormat="1" ht="17.25" thickBot="1">
      <c r="O109" s="64">
        <f>O108-O76</f>
        <v>0</v>
      </c>
    </row>
    <row r="110" spans="2:15" s="8" customFormat="1" ht="17.25" thickBot="1">
      <c r="B110" s="75" t="s">
        <v>9</v>
      </c>
      <c r="C110" s="91" t="s">
        <v>59</v>
      </c>
      <c r="D110" s="91" t="s">
        <v>60</v>
      </c>
      <c r="E110" s="91" t="s">
        <v>61</v>
      </c>
      <c r="F110" s="91" t="s">
        <v>54</v>
      </c>
      <c r="G110" s="91" t="s">
        <v>55</v>
      </c>
      <c r="H110" s="79" t="s">
        <v>67</v>
      </c>
      <c r="I110" s="115" t="s">
        <v>72</v>
      </c>
      <c r="J110" s="79" t="s">
        <v>74</v>
      </c>
      <c r="K110" s="79" t="s">
        <v>75</v>
      </c>
      <c r="L110" s="79" t="s">
        <v>76</v>
      </c>
      <c r="M110" s="79" t="s">
        <v>77</v>
      </c>
      <c r="N110" s="79" t="s">
        <v>78</v>
      </c>
      <c r="O110" s="92" t="s">
        <v>51</v>
      </c>
    </row>
    <row r="111" spans="2:15" s="8" customFormat="1">
      <c r="B111" s="73" t="s">
        <v>64</v>
      </c>
      <c r="C111" s="71">
        <f t="shared" ref="C111:N111" si="41">C15</f>
        <v>59036.42</v>
      </c>
      <c r="D111" s="71">
        <f t="shared" si="41"/>
        <v>67289.509999999995</v>
      </c>
      <c r="E111" s="71">
        <f t="shared" si="41"/>
        <v>62437.11</v>
      </c>
      <c r="F111" s="71">
        <f t="shared" si="41"/>
        <v>70022.89</v>
      </c>
      <c r="G111" s="71">
        <f t="shared" si="41"/>
        <v>64642.73</v>
      </c>
      <c r="H111" s="71">
        <f t="shared" si="41"/>
        <v>59563.9</v>
      </c>
      <c r="I111" s="71">
        <f t="shared" si="41"/>
        <v>63451.43</v>
      </c>
      <c r="J111" s="71">
        <f t="shared" si="41"/>
        <v>72724.36</v>
      </c>
      <c r="K111" s="71">
        <f t="shared" si="41"/>
        <v>62067.149999999994</v>
      </c>
      <c r="L111" s="71">
        <f t="shared" si="41"/>
        <v>63141</v>
      </c>
      <c r="M111" s="71">
        <f t="shared" si="41"/>
        <v>34627</v>
      </c>
      <c r="N111" s="71">
        <f t="shared" si="41"/>
        <v>5150</v>
      </c>
      <c r="O111" s="71">
        <f>SUM(C111:N111)</f>
        <v>684153.5</v>
      </c>
    </row>
    <row r="112" spans="2:15" s="8" customFormat="1" ht="17.25" thickBot="1">
      <c r="B112" s="111" t="s">
        <v>62</v>
      </c>
      <c r="C112" s="112">
        <f t="shared" ref="C112:N112" si="42">C26</f>
        <v>0</v>
      </c>
      <c r="D112" s="112">
        <f t="shared" si="42"/>
        <v>0</v>
      </c>
      <c r="E112" s="112">
        <f t="shared" si="42"/>
        <v>0</v>
      </c>
      <c r="F112" s="112">
        <f t="shared" si="42"/>
        <v>1541.51</v>
      </c>
      <c r="G112" s="112">
        <f t="shared" si="42"/>
        <v>2977.75</v>
      </c>
      <c r="H112" s="112">
        <f t="shared" si="42"/>
        <v>2526.2600000000002</v>
      </c>
      <c r="I112" s="112">
        <f t="shared" si="42"/>
        <v>702.37</v>
      </c>
      <c r="J112" s="112">
        <f t="shared" si="42"/>
        <v>0</v>
      </c>
      <c r="K112" s="112">
        <f t="shared" si="42"/>
        <v>0</v>
      </c>
      <c r="L112" s="112">
        <f t="shared" si="42"/>
        <v>0</v>
      </c>
      <c r="M112" s="112">
        <f t="shared" si="42"/>
        <v>0</v>
      </c>
      <c r="N112" s="112">
        <f t="shared" si="42"/>
        <v>0</v>
      </c>
      <c r="O112" s="112">
        <f>SUM(C112:N112)</f>
        <v>7747.89</v>
      </c>
    </row>
    <row r="113" spans="2:15" s="8" customFormat="1" ht="17.25" thickBot="1">
      <c r="B113" s="90" t="s">
        <v>66</v>
      </c>
      <c r="C113" s="78">
        <f>SUM(C111:C112)</f>
        <v>59036.42</v>
      </c>
      <c r="D113" s="78">
        <f t="shared" ref="D113:O113" si="43">SUM(D111:D112)</f>
        <v>67289.509999999995</v>
      </c>
      <c r="E113" s="78">
        <f t="shared" si="43"/>
        <v>62437.11</v>
      </c>
      <c r="F113" s="78">
        <f t="shared" si="43"/>
        <v>71564.399999999994</v>
      </c>
      <c r="G113" s="78">
        <f t="shared" si="43"/>
        <v>67620.48000000001</v>
      </c>
      <c r="H113" s="78">
        <f t="shared" si="43"/>
        <v>62090.16</v>
      </c>
      <c r="I113" s="78">
        <f t="shared" si="43"/>
        <v>64153.8</v>
      </c>
      <c r="J113" s="78">
        <f t="shared" si="43"/>
        <v>72724.36</v>
      </c>
      <c r="K113" s="78">
        <f t="shared" si="43"/>
        <v>62067.149999999994</v>
      </c>
      <c r="L113" s="78">
        <f t="shared" si="43"/>
        <v>63141</v>
      </c>
      <c r="M113" s="78">
        <f t="shared" si="43"/>
        <v>34627</v>
      </c>
      <c r="N113" s="78">
        <f t="shared" si="43"/>
        <v>5150</v>
      </c>
      <c r="O113" s="78">
        <f t="shared" si="43"/>
        <v>691901.39</v>
      </c>
    </row>
    <row r="114" spans="2:15" s="8" customFormat="1" ht="17.25" thickBot="1">
      <c r="O114" s="27">
        <f>O113-O15-O26</f>
        <v>1.3642420526593924E-11</v>
      </c>
    </row>
    <row r="115" spans="2:15" s="8" customFormat="1" ht="17.25" thickBot="1">
      <c r="B115" s="75" t="s">
        <v>65</v>
      </c>
      <c r="C115" s="91" t="s">
        <v>59</v>
      </c>
      <c r="D115" s="91" t="s">
        <v>60</v>
      </c>
      <c r="E115" s="91" t="s">
        <v>61</v>
      </c>
      <c r="F115" s="91" t="s">
        <v>54</v>
      </c>
      <c r="G115" s="91" t="s">
        <v>55</v>
      </c>
      <c r="H115" s="79" t="s">
        <v>67</v>
      </c>
      <c r="I115" s="115" t="s">
        <v>72</v>
      </c>
      <c r="J115" s="79" t="s">
        <v>74</v>
      </c>
      <c r="K115" s="79" t="s">
        <v>75</v>
      </c>
      <c r="L115" s="79" t="s">
        <v>76</v>
      </c>
      <c r="M115" s="79" t="s">
        <v>77</v>
      </c>
      <c r="N115" s="79" t="s">
        <v>78</v>
      </c>
      <c r="O115" s="92" t="s">
        <v>51</v>
      </c>
    </row>
    <row r="116" spans="2:15" s="8" customFormat="1">
      <c r="B116" s="73" t="s">
        <v>64</v>
      </c>
      <c r="C116" s="71">
        <f t="shared" ref="C116:N116" si="44">C17</f>
        <v>59889.71</v>
      </c>
      <c r="D116" s="71">
        <f t="shared" si="44"/>
        <v>68142.460000000006</v>
      </c>
      <c r="E116" s="71">
        <f t="shared" si="44"/>
        <v>63298.27</v>
      </c>
      <c r="F116" s="71">
        <f t="shared" si="44"/>
        <v>60902.12</v>
      </c>
      <c r="G116" s="71">
        <f t="shared" si="44"/>
        <v>62207.54</v>
      </c>
      <c r="H116" s="71">
        <f t="shared" si="44"/>
        <v>62518.14</v>
      </c>
      <c r="I116" s="71">
        <f t="shared" si="44"/>
        <v>60629.84</v>
      </c>
      <c r="J116" s="71">
        <f t="shared" si="44"/>
        <v>60249.84</v>
      </c>
      <c r="K116" s="71">
        <f t="shared" si="44"/>
        <v>52134.76</v>
      </c>
      <c r="L116" s="71">
        <f t="shared" si="44"/>
        <v>52093</v>
      </c>
      <c r="M116" s="71">
        <f t="shared" si="44"/>
        <v>28568</v>
      </c>
      <c r="N116" s="71">
        <f t="shared" si="44"/>
        <v>4249</v>
      </c>
      <c r="O116" s="71">
        <f>SUM(C116:N116)</f>
        <v>634882.67999999993</v>
      </c>
    </row>
    <row r="117" spans="2:15" s="8" customFormat="1" ht="17.25" thickBot="1">
      <c r="B117" s="111" t="s">
        <v>62</v>
      </c>
      <c r="C117" s="112">
        <f t="shared" ref="C117:N117" si="45">C27</f>
        <v>0</v>
      </c>
      <c r="D117" s="112">
        <f t="shared" si="45"/>
        <v>1583.68</v>
      </c>
      <c r="E117" s="112">
        <f t="shared" si="45"/>
        <v>10276.23</v>
      </c>
      <c r="F117" s="112">
        <f t="shared" si="45"/>
        <v>7927.13</v>
      </c>
      <c r="G117" s="112">
        <f t="shared" si="45"/>
        <v>6597.43</v>
      </c>
      <c r="H117" s="112">
        <f t="shared" si="45"/>
        <v>11576.42</v>
      </c>
      <c r="I117" s="112">
        <f t="shared" si="45"/>
        <v>8323.34</v>
      </c>
      <c r="J117" s="112">
        <f t="shared" si="45"/>
        <v>0</v>
      </c>
      <c r="K117" s="112">
        <f t="shared" si="45"/>
        <v>0</v>
      </c>
      <c r="L117" s="112">
        <f t="shared" si="45"/>
        <v>0</v>
      </c>
      <c r="M117" s="112">
        <f t="shared" si="45"/>
        <v>0</v>
      </c>
      <c r="N117" s="112">
        <f t="shared" si="45"/>
        <v>0</v>
      </c>
      <c r="O117" s="112">
        <f>SUM(C117:N117)</f>
        <v>46284.229999999996</v>
      </c>
    </row>
    <row r="118" spans="2:15" s="8" customFormat="1" ht="17.25" thickBot="1">
      <c r="B118" s="90" t="s">
        <v>66</v>
      </c>
      <c r="C118" s="78">
        <f>SUM(C116:C117)</f>
        <v>59889.71</v>
      </c>
      <c r="D118" s="78">
        <f t="shared" ref="D118:O118" si="46">SUM(D116:D117)</f>
        <v>69726.14</v>
      </c>
      <c r="E118" s="78">
        <f t="shared" si="46"/>
        <v>73574.5</v>
      </c>
      <c r="F118" s="78">
        <f t="shared" si="46"/>
        <v>68829.25</v>
      </c>
      <c r="G118" s="78">
        <f t="shared" si="46"/>
        <v>68804.97</v>
      </c>
      <c r="H118" s="78">
        <f t="shared" si="46"/>
        <v>74094.559999999998</v>
      </c>
      <c r="I118" s="78">
        <f t="shared" si="46"/>
        <v>68953.179999999993</v>
      </c>
      <c r="J118" s="78">
        <f t="shared" si="46"/>
        <v>60249.84</v>
      </c>
      <c r="K118" s="78">
        <f t="shared" si="46"/>
        <v>52134.76</v>
      </c>
      <c r="L118" s="78">
        <f t="shared" si="46"/>
        <v>52093</v>
      </c>
      <c r="M118" s="78">
        <f t="shared" si="46"/>
        <v>28568</v>
      </c>
      <c r="N118" s="78">
        <f t="shared" si="46"/>
        <v>4249</v>
      </c>
      <c r="O118" s="78">
        <f t="shared" si="46"/>
        <v>681166.90999999992</v>
      </c>
    </row>
    <row r="119" spans="2:15" s="8" customFormat="1">
      <c r="O119" s="64">
        <f>O118-O17-O27</f>
        <v>0</v>
      </c>
    </row>
    <row r="120" spans="2:15" s="8" customFormat="1">
      <c r="B120" s="53" t="s">
        <v>50</v>
      </c>
      <c r="C120" s="52"/>
    </row>
    <row r="121" spans="2:15" s="8" customFormat="1">
      <c r="B121" s="53" t="s">
        <v>45</v>
      </c>
      <c r="C121" s="53"/>
      <c r="O121" s="27"/>
    </row>
    <row r="122" spans="2:15" s="8" customFormat="1">
      <c r="F122" s="64"/>
      <c r="O122" s="27"/>
    </row>
    <row r="123" spans="2:15" s="8" customFormat="1">
      <c r="O123" s="27"/>
    </row>
    <row r="124" spans="2:15" s="8" customFormat="1">
      <c r="C124" s="64"/>
      <c r="O124" s="27"/>
    </row>
    <row r="125" spans="2:15" s="8" customFormat="1"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5"/>
    </row>
    <row r="126" spans="2:15" s="8" customFormat="1"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34"/>
    </row>
    <row r="127" spans="2:15" s="8" customFormat="1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 s="34"/>
    </row>
    <row r="128" spans="2:15" s="8" customFormat="1" ht="17.25"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34"/>
    </row>
  </sheetData>
  <pageMargins left="0.39370078740157483" right="0.19685039370078741" top="0.19685039370078741" bottom="0.39370078740157483" header="0.31496062992125984" footer="0.31496062992125984"/>
  <pageSetup scale="70" orientation="landscape" r:id="rId1"/>
  <headerFooter>
    <oddFooter>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E7" sqref="E7"/>
    </sheetView>
  </sheetViews>
  <sheetFormatPr defaultRowHeight="15.75"/>
  <cols>
    <col min="1" max="1" width="9.140625" style="59"/>
    <col min="2" max="2" width="15.85546875" style="59" customWidth="1"/>
    <col min="3" max="3" width="17.42578125" style="59" customWidth="1"/>
    <col min="4" max="4" width="16" style="59" customWidth="1"/>
    <col min="5" max="5" width="15" style="59" customWidth="1"/>
    <col min="6" max="6" width="18.5703125" style="59" customWidth="1"/>
    <col min="7" max="7" width="16.5703125" style="59" customWidth="1"/>
    <col min="8" max="8" width="12.42578125" style="59" customWidth="1"/>
    <col min="9" max="16384" width="9.140625" style="59"/>
  </cols>
  <sheetData>
    <row r="1" spans="1:13">
      <c r="A1" s="139" t="s">
        <v>0</v>
      </c>
      <c r="B1" s="139"/>
      <c r="C1" s="139"/>
      <c r="D1" s="139"/>
      <c r="E1" s="139"/>
      <c r="F1" s="139"/>
      <c r="G1" s="152"/>
      <c r="H1" s="152"/>
      <c r="I1" s="152"/>
      <c r="J1" s="152"/>
      <c r="K1" s="152"/>
      <c r="L1" s="184"/>
      <c r="M1" s="184"/>
    </row>
    <row r="2" spans="1:13">
      <c r="A2" s="141" t="s">
        <v>202</v>
      </c>
      <c r="B2" s="48"/>
      <c r="C2" s="139"/>
      <c r="D2" s="139"/>
      <c r="E2" s="139"/>
      <c r="F2" s="139"/>
      <c r="G2" s="152"/>
      <c r="H2" s="152"/>
      <c r="I2" s="152"/>
      <c r="J2" s="152"/>
      <c r="K2" s="152"/>
      <c r="L2" s="184"/>
      <c r="M2" s="184"/>
    </row>
    <row r="3" spans="1:13">
      <c r="A3" s="4" t="s">
        <v>46</v>
      </c>
      <c r="B3" s="4"/>
      <c r="C3" s="139"/>
      <c r="D3" s="4" t="s">
        <v>108</v>
      </c>
      <c r="E3" s="139"/>
      <c r="F3" s="185"/>
      <c r="G3" s="4" t="s">
        <v>109</v>
      </c>
      <c r="H3" s="139"/>
      <c r="K3" s="184"/>
      <c r="L3" s="184"/>
      <c r="M3" s="184"/>
    </row>
    <row r="4" spans="1:13">
      <c r="A4" s="1" t="s">
        <v>158</v>
      </c>
      <c r="B4" s="1"/>
      <c r="C4" s="184"/>
      <c r="D4" s="1" t="s">
        <v>159</v>
      </c>
      <c r="E4" s="140"/>
      <c r="G4" s="1" t="s">
        <v>160</v>
      </c>
      <c r="H4" s="140"/>
      <c r="K4" s="184"/>
      <c r="L4" s="184"/>
      <c r="M4" s="184"/>
    </row>
    <row r="5" spans="1:13">
      <c r="A5" s="1"/>
      <c r="B5" s="1"/>
      <c r="C5" s="140"/>
      <c r="D5" s="140"/>
      <c r="E5" s="140"/>
      <c r="F5" s="140"/>
      <c r="G5" s="184"/>
      <c r="H5" s="184"/>
      <c r="I5" s="184"/>
      <c r="J5" s="184"/>
      <c r="K5" s="184"/>
      <c r="L5" s="184"/>
      <c r="M5" s="184"/>
    </row>
    <row r="6" spans="1:13">
      <c r="A6" s="1"/>
      <c r="B6" s="1"/>
      <c r="C6" s="140"/>
      <c r="D6" s="140"/>
      <c r="E6" s="140"/>
      <c r="F6" s="140"/>
      <c r="G6" s="184"/>
      <c r="H6" s="184"/>
      <c r="I6" s="184"/>
      <c r="J6" s="184"/>
      <c r="K6" s="184"/>
      <c r="L6" s="184"/>
      <c r="M6" s="184"/>
    </row>
    <row r="7" spans="1:13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</row>
    <row r="8" spans="1:13">
      <c r="A8" s="184"/>
      <c r="B8" s="184"/>
      <c r="C8" s="9" t="s">
        <v>190</v>
      </c>
      <c r="D8" s="9"/>
      <c r="E8" s="9"/>
      <c r="F8" s="163"/>
      <c r="G8" s="163"/>
      <c r="H8" s="188"/>
      <c r="I8" s="184"/>
      <c r="J8" s="184"/>
      <c r="K8" s="184"/>
      <c r="L8" s="184"/>
      <c r="M8" s="184"/>
    </row>
    <row r="9" spans="1:13">
      <c r="A9" s="9"/>
      <c r="B9" s="184"/>
      <c r="C9" s="156"/>
      <c r="D9" s="1" t="s">
        <v>176</v>
      </c>
      <c r="E9" s="186"/>
      <c r="F9" s="187"/>
      <c r="G9" s="187"/>
      <c r="H9" s="188"/>
      <c r="I9" s="184"/>
      <c r="J9" s="184"/>
      <c r="K9" s="184"/>
      <c r="L9" s="184"/>
      <c r="M9" s="184"/>
    </row>
    <row r="10" spans="1:13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</row>
    <row r="11" spans="1:13">
      <c r="B11" s="157"/>
      <c r="D11" s="430"/>
      <c r="E11" s="430"/>
      <c r="F11" s="430"/>
      <c r="G11" s="430"/>
    </row>
    <row r="12" spans="1:13">
      <c r="D12" s="430"/>
      <c r="E12" s="430"/>
      <c r="F12" s="430"/>
      <c r="G12" s="430"/>
    </row>
    <row r="13" spans="1:13" ht="16.5" thickBot="1">
      <c r="A13" s="156" t="s">
        <v>177</v>
      </c>
      <c r="B13" s="156"/>
      <c r="C13" s="163"/>
      <c r="D13" s="466">
        <v>645</v>
      </c>
      <c r="E13" s="467" t="s">
        <v>70</v>
      </c>
      <c r="F13" s="318"/>
      <c r="G13" s="151"/>
      <c r="H13" s="151"/>
      <c r="I13" s="412"/>
      <c r="J13" s="412"/>
      <c r="K13" s="412"/>
      <c r="L13" s="412"/>
    </row>
    <row r="14" spans="1:13" ht="30">
      <c r="A14" s="468" t="s">
        <v>4</v>
      </c>
      <c r="B14" s="469" t="s">
        <v>114</v>
      </c>
      <c r="C14" s="199" t="s">
        <v>151</v>
      </c>
      <c r="D14" s="199" t="s">
        <v>152</v>
      </c>
      <c r="E14" s="199" t="s">
        <v>153</v>
      </c>
      <c r="F14" s="470" t="s">
        <v>115</v>
      </c>
      <c r="G14" s="470" t="s">
        <v>162</v>
      </c>
      <c r="H14" s="420" t="s">
        <v>116</v>
      </c>
    </row>
    <row r="15" spans="1:13">
      <c r="A15" s="471">
        <v>1</v>
      </c>
      <c r="B15" s="45" t="s">
        <v>178</v>
      </c>
      <c r="C15" s="448">
        <v>45</v>
      </c>
      <c r="D15" s="448">
        <v>13</v>
      </c>
      <c r="E15" s="448">
        <v>18</v>
      </c>
      <c r="F15" s="447">
        <f>SUM(C15:E15)</f>
        <v>76</v>
      </c>
      <c r="G15" s="447">
        <v>0</v>
      </c>
      <c r="H15" s="448">
        <f>F15+G15</f>
        <v>76</v>
      </c>
    </row>
    <row r="16" spans="1:13">
      <c r="A16" s="427"/>
      <c r="B16" s="232"/>
      <c r="C16" s="428"/>
      <c r="D16" s="428"/>
      <c r="E16" s="428"/>
      <c r="F16" s="429"/>
      <c r="G16" s="429"/>
      <c r="H16" s="428"/>
    </row>
    <row r="17" spans="1:9">
      <c r="A17" s="427"/>
      <c r="B17" s="232"/>
      <c r="C17" s="428"/>
      <c r="D17" s="428"/>
      <c r="E17" s="428"/>
      <c r="F17" s="429"/>
      <c r="G17" s="429"/>
      <c r="H17" s="428"/>
    </row>
    <row r="18" spans="1:9">
      <c r="A18" s="427"/>
      <c r="B18" s="232"/>
      <c r="C18" s="428"/>
      <c r="D18" s="428"/>
      <c r="E18" s="428"/>
      <c r="F18" s="429"/>
      <c r="G18" s="429"/>
      <c r="H18" s="428"/>
    </row>
    <row r="19" spans="1:9">
      <c r="A19" s="427"/>
      <c r="B19" s="9" t="s">
        <v>190</v>
      </c>
      <c r="C19" s="163"/>
      <c r="D19" s="163"/>
      <c r="E19" s="163"/>
      <c r="F19" s="163"/>
      <c r="G19" s="429"/>
      <c r="H19" s="428"/>
    </row>
    <row r="20" spans="1:9" ht="16.5" thickBot="1">
      <c r="A20" s="427"/>
      <c r="B20" s="232"/>
      <c r="C20" s="428"/>
      <c r="D20" s="428"/>
      <c r="E20" s="428"/>
      <c r="F20" s="429"/>
      <c r="G20" s="429"/>
      <c r="H20" s="428"/>
      <c r="I20" s="430"/>
    </row>
    <row r="21" spans="1:9" ht="17.25" thickBot="1">
      <c r="A21" s="341" t="s">
        <v>4</v>
      </c>
      <c r="B21" s="472" t="s">
        <v>114</v>
      </c>
      <c r="C21" s="275" t="s">
        <v>191</v>
      </c>
      <c r="D21" s="79" t="s">
        <v>76</v>
      </c>
      <c r="E21" s="50" t="s">
        <v>77</v>
      </c>
      <c r="F21" s="55"/>
      <c r="G21" s="55"/>
      <c r="H21" s="55"/>
      <c r="I21" s="430"/>
    </row>
    <row r="22" spans="1:9" ht="16.5" thickBot="1">
      <c r="A22" s="276">
        <v>1</v>
      </c>
      <c r="B22" s="473" t="s">
        <v>178</v>
      </c>
      <c r="C22" s="534">
        <f>D13</f>
        <v>645</v>
      </c>
      <c r="D22" s="169">
        <v>285</v>
      </c>
      <c r="E22" s="535">
        <v>360</v>
      </c>
      <c r="F22" s="176"/>
      <c r="G22" s="176"/>
      <c r="H22" s="176"/>
      <c r="I22" s="434"/>
    </row>
    <row r="23" spans="1:9" ht="16.5" thickBot="1">
      <c r="A23" s="344"/>
      <c r="B23" s="345" t="s">
        <v>119</v>
      </c>
      <c r="C23" s="536">
        <f t="shared" ref="C23:E23" si="0">SUM(C22:C22)</f>
        <v>645</v>
      </c>
      <c r="D23" s="537">
        <f t="shared" si="0"/>
        <v>285</v>
      </c>
      <c r="E23" s="538">
        <f t="shared" si="0"/>
        <v>360</v>
      </c>
      <c r="F23" s="317"/>
      <c r="G23" s="317"/>
      <c r="H23" s="317"/>
      <c r="I23" s="430"/>
    </row>
    <row r="24" spans="1:9">
      <c r="D24" s="430"/>
      <c r="E24" s="430"/>
      <c r="F24" s="430"/>
      <c r="G24" s="430"/>
      <c r="H24" s="430"/>
      <c r="I24" s="430"/>
    </row>
    <row r="25" spans="1:9">
      <c r="D25" s="430"/>
      <c r="E25" s="430"/>
      <c r="F25" s="430"/>
      <c r="G25" s="430"/>
      <c r="H25" s="430"/>
      <c r="I25" s="430"/>
    </row>
    <row r="26" spans="1:9">
      <c r="A26" s="462" t="s">
        <v>137</v>
      </c>
      <c r="B26" s="163"/>
      <c r="C26" s="1"/>
      <c r="F26" s="430"/>
      <c r="G26" s="430"/>
      <c r="H26" s="430"/>
      <c r="I26" s="430"/>
    </row>
    <row r="27" spans="1:9">
      <c r="A27" s="462" t="s">
        <v>170</v>
      </c>
      <c r="B27" s="163"/>
      <c r="C27" s="16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topLeftCell="A55" workbookViewId="0">
      <selection activeCell="D71" sqref="D71"/>
    </sheetView>
  </sheetViews>
  <sheetFormatPr defaultRowHeight="16.5"/>
  <cols>
    <col min="1" max="1" width="10" style="3" customWidth="1"/>
    <col min="2" max="2" width="26" style="3" bestFit="1" customWidth="1"/>
    <col min="3" max="3" width="9.85546875" style="3" bestFit="1" customWidth="1"/>
    <col min="4" max="4" width="11.28515625" style="3" bestFit="1" customWidth="1"/>
    <col min="5" max="5" width="11.140625" style="3" bestFit="1" customWidth="1"/>
    <col min="6" max="6" width="8.85546875" style="3" bestFit="1" customWidth="1"/>
    <col min="7" max="7" width="11.140625" style="3" bestFit="1" customWidth="1"/>
    <col min="8" max="8" width="14.140625" style="3" customWidth="1"/>
    <col min="9" max="9" width="14.28515625" style="3" customWidth="1"/>
    <col min="10" max="10" width="11.28515625" style="3" bestFit="1" customWidth="1"/>
    <col min="11" max="16384" width="9.140625" style="3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41" t="s">
        <v>202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>
      <c r="A3" s="4" t="s">
        <v>46</v>
      </c>
      <c r="B3" s="4"/>
      <c r="C3" s="4" t="s">
        <v>52</v>
      </c>
      <c r="H3" s="4" t="s">
        <v>47</v>
      </c>
      <c r="I3" s="4"/>
      <c r="J3" s="4"/>
      <c r="L3" s="4"/>
      <c r="M3" s="4"/>
    </row>
    <row r="4" spans="1:13">
      <c r="A4" s="4" t="s">
        <v>1</v>
      </c>
      <c r="B4" s="4"/>
      <c r="C4" s="4" t="s">
        <v>53</v>
      </c>
      <c r="H4" s="4" t="s">
        <v>2</v>
      </c>
      <c r="I4" s="4"/>
      <c r="J4" s="4"/>
      <c r="L4" s="4"/>
      <c r="M4" s="4"/>
    </row>
    <row r="5" spans="1:13">
      <c r="A5" s="4"/>
      <c r="B5" s="4"/>
      <c r="E5" s="4"/>
      <c r="H5" s="4"/>
      <c r="I5" s="4"/>
      <c r="J5" s="4"/>
      <c r="K5" s="4"/>
      <c r="L5" s="4"/>
      <c r="M5" s="4"/>
    </row>
    <row r="6" spans="1:13">
      <c r="A6" s="4"/>
      <c r="B6" s="4"/>
      <c r="E6" s="4"/>
      <c r="H6" s="4"/>
      <c r="I6" s="4"/>
      <c r="J6" s="4"/>
      <c r="K6" s="4"/>
      <c r="L6" s="4"/>
      <c r="M6" s="4"/>
    </row>
    <row r="7" spans="1:13">
      <c r="A7" s="4"/>
      <c r="B7" s="4" t="s">
        <v>204</v>
      </c>
      <c r="E7" s="4"/>
      <c r="H7" s="4"/>
      <c r="I7" s="4"/>
      <c r="J7" s="4"/>
      <c r="K7" s="4"/>
      <c r="L7" s="4"/>
      <c r="M7" s="4"/>
    </row>
    <row r="8" spans="1:13">
      <c r="A8" s="5"/>
      <c r="B8" s="5"/>
      <c r="C8" s="5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7.25" thickBot="1">
      <c r="A9" s="10" t="s">
        <v>3</v>
      </c>
      <c r="B9" s="11"/>
      <c r="C9" s="12"/>
      <c r="D9" s="12"/>
      <c r="E9" s="12"/>
      <c r="F9" s="12"/>
      <c r="G9" s="12"/>
      <c r="H9" s="110"/>
    </row>
    <row r="10" spans="1:13" ht="17.25" thickBot="1">
      <c r="A10" s="13" t="s">
        <v>4</v>
      </c>
      <c r="B10" s="13" t="s">
        <v>5</v>
      </c>
      <c r="C10" s="79" t="s">
        <v>76</v>
      </c>
      <c r="D10" s="79" t="s">
        <v>200</v>
      </c>
      <c r="E10" s="79" t="s">
        <v>197</v>
      </c>
      <c r="F10" s="79" t="s">
        <v>77</v>
      </c>
      <c r="G10" s="79" t="s">
        <v>201</v>
      </c>
      <c r="H10" s="79" t="s">
        <v>198</v>
      </c>
      <c r="I10" s="549" t="s">
        <v>194</v>
      </c>
      <c r="J10" s="552" t="s">
        <v>51</v>
      </c>
    </row>
    <row r="11" spans="1:13">
      <c r="A11" s="14">
        <v>1</v>
      </c>
      <c r="B11" s="15" t="s">
        <v>6</v>
      </c>
      <c r="C11" s="71">
        <v>40897</v>
      </c>
      <c r="D11" s="71">
        <v>24185</v>
      </c>
      <c r="E11" s="74">
        <f>SUM(C11:D11)</f>
        <v>65082</v>
      </c>
      <c r="F11" s="71">
        <v>5311</v>
      </c>
      <c r="G11" s="71">
        <v>30380</v>
      </c>
      <c r="H11" s="547">
        <f>SUM(F11:G11)</f>
        <v>35691</v>
      </c>
      <c r="I11" s="550">
        <f>D11+G11</f>
        <v>54565</v>
      </c>
      <c r="J11" s="550">
        <v>684740.46</v>
      </c>
    </row>
    <row r="12" spans="1:13">
      <c r="A12" s="16">
        <v>2</v>
      </c>
      <c r="B12" s="17" t="s">
        <v>7</v>
      </c>
      <c r="C12" s="71">
        <v>22506</v>
      </c>
      <c r="D12" s="71">
        <v>13309</v>
      </c>
      <c r="E12" s="74">
        <f t="shared" ref="E12:E20" si="0">SUM(C12:D12)</f>
        <v>35815</v>
      </c>
      <c r="F12" s="71">
        <v>2923</v>
      </c>
      <c r="G12" s="71">
        <v>16718</v>
      </c>
      <c r="H12" s="547">
        <f t="shared" ref="H12:H20" si="1">SUM(F12:G12)</f>
        <v>19641</v>
      </c>
      <c r="I12" s="550">
        <f t="shared" ref="I12:I21" si="2">D12+G12</f>
        <v>30027</v>
      </c>
      <c r="J12" s="550">
        <v>392994.17</v>
      </c>
    </row>
    <row r="13" spans="1:13">
      <c r="A13" s="16">
        <v>3</v>
      </c>
      <c r="B13" s="17" t="s">
        <v>8</v>
      </c>
      <c r="C13" s="71">
        <v>33397</v>
      </c>
      <c r="D13" s="71">
        <v>19749</v>
      </c>
      <c r="E13" s="74">
        <f t="shared" si="0"/>
        <v>53146</v>
      </c>
      <c r="F13" s="71">
        <v>4337</v>
      </c>
      <c r="G13" s="71">
        <v>24809</v>
      </c>
      <c r="H13" s="547">
        <f t="shared" si="1"/>
        <v>29146</v>
      </c>
      <c r="I13" s="550">
        <f t="shared" si="2"/>
        <v>44558</v>
      </c>
      <c r="J13" s="550">
        <v>511420.69</v>
      </c>
    </row>
    <row r="14" spans="1:13">
      <c r="A14" s="16">
        <v>4</v>
      </c>
      <c r="B14" s="17" t="s">
        <v>71</v>
      </c>
      <c r="C14" s="71">
        <v>39677</v>
      </c>
      <c r="D14" s="71">
        <v>23464</v>
      </c>
      <c r="E14" s="74">
        <f t="shared" si="0"/>
        <v>63141</v>
      </c>
      <c r="F14" s="71">
        <v>5153</v>
      </c>
      <c r="G14" s="71">
        <v>29474</v>
      </c>
      <c r="H14" s="547">
        <f t="shared" si="1"/>
        <v>34627</v>
      </c>
      <c r="I14" s="550">
        <f t="shared" si="2"/>
        <v>52938</v>
      </c>
      <c r="J14" s="550">
        <v>684153.5</v>
      </c>
    </row>
    <row r="15" spans="1:13">
      <c r="A15" s="16">
        <v>5</v>
      </c>
      <c r="B15" s="17" t="s">
        <v>10</v>
      </c>
      <c r="C15" s="71">
        <v>41910</v>
      </c>
      <c r="D15" s="71">
        <v>24784</v>
      </c>
      <c r="E15" s="74">
        <f t="shared" si="0"/>
        <v>66694</v>
      </c>
      <c r="F15" s="71">
        <v>5443</v>
      </c>
      <c r="G15" s="71">
        <v>31133</v>
      </c>
      <c r="H15" s="547">
        <f t="shared" si="1"/>
        <v>36576</v>
      </c>
      <c r="I15" s="550">
        <f t="shared" si="2"/>
        <v>55917</v>
      </c>
      <c r="J15" s="550">
        <v>710411</v>
      </c>
    </row>
    <row r="16" spans="1:13" s="8" customFormat="1">
      <c r="A16" s="16">
        <v>6</v>
      </c>
      <c r="B16" s="17" t="s">
        <v>83</v>
      </c>
      <c r="C16" s="71">
        <v>32735</v>
      </c>
      <c r="D16" s="71">
        <v>19358</v>
      </c>
      <c r="E16" s="74">
        <f t="shared" si="0"/>
        <v>52093</v>
      </c>
      <c r="F16" s="71">
        <v>4251</v>
      </c>
      <c r="G16" s="71">
        <v>24317</v>
      </c>
      <c r="H16" s="547">
        <f t="shared" si="1"/>
        <v>28568</v>
      </c>
      <c r="I16" s="550">
        <f t="shared" si="2"/>
        <v>43675</v>
      </c>
      <c r="J16" s="550">
        <v>634882.67999999993</v>
      </c>
    </row>
    <row r="17" spans="1:10">
      <c r="A17" s="16">
        <v>7</v>
      </c>
      <c r="B17" s="17" t="s">
        <v>56</v>
      </c>
      <c r="C17" s="71">
        <v>28553</v>
      </c>
      <c r="D17" s="71">
        <v>16885</v>
      </c>
      <c r="E17" s="74">
        <f t="shared" si="0"/>
        <v>45438</v>
      </c>
      <c r="F17" s="71">
        <v>3708</v>
      </c>
      <c r="G17" s="71">
        <v>21211</v>
      </c>
      <c r="H17" s="547">
        <f t="shared" si="1"/>
        <v>24919</v>
      </c>
      <c r="I17" s="550">
        <f t="shared" si="2"/>
        <v>38096</v>
      </c>
      <c r="J17" s="550">
        <v>478801.63</v>
      </c>
    </row>
    <row r="18" spans="1:10">
      <c r="A18" s="16">
        <v>8</v>
      </c>
      <c r="B18" s="17" t="s">
        <v>12</v>
      </c>
      <c r="C18" s="71">
        <v>35073</v>
      </c>
      <c r="D18" s="71">
        <v>20741</v>
      </c>
      <c r="E18" s="74">
        <f t="shared" si="0"/>
        <v>55814</v>
      </c>
      <c r="F18" s="71">
        <v>4555</v>
      </c>
      <c r="G18" s="71">
        <v>26053</v>
      </c>
      <c r="H18" s="547">
        <f t="shared" si="1"/>
        <v>30608</v>
      </c>
      <c r="I18" s="550">
        <f t="shared" si="2"/>
        <v>46794</v>
      </c>
      <c r="J18" s="550">
        <v>546890.93999999994</v>
      </c>
    </row>
    <row r="19" spans="1:10">
      <c r="A19" s="16">
        <v>9</v>
      </c>
      <c r="B19" s="17" t="s">
        <v>13</v>
      </c>
      <c r="C19" s="71">
        <v>13198</v>
      </c>
      <c r="D19" s="71">
        <v>7805</v>
      </c>
      <c r="E19" s="74">
        <f t="shared" si="0"/>
        <v>21003</v>
      </c>
      <c r="F19" s="71">
        <v>1714</v>
      </c>
      <c r="G19" s="71">
        <v>9805</v>
      </c>
      <c r="H19" s="547">
        <f t="shared" si="1"/>
        <v>11519</v>
      </c>
      <c r="I19" s="550">
        <f t="shared" si="2"/>
        <v>17610</v>
      </c>
      <c r="J19" s="550">
        <v>216454.06</v>
      </c>
    </row>
    <row r="20" spans="1:10" ht="17.25" thickBot="1">
      <c r="A20" s="18">
        <v>10</v>
      </c>
      <c r="B20" s="19" t="s">
        <v>14</v>
      </c>
      <c r="C20" s="113">
        <v>17873</v>
      </c>
      <c r="D20" s="113">
        <v>10570</v>
      </c>
      <c r="E20" s="74">
        <f t="shared" si="0"/>
        <v>28443</v>
      </c>
      <c r="F20" s="113">
        <v>2320</v>
      </c>
      <c r="G20" s="113">
        <v>13276</v>
      </c>
      <c r="H20" s="547">
        <f t="shared" si="1"/>
        <v>15596</v>
      </c>
      <c r="I20" s="550">
        <f t="shared" si="2"/>
        <v>23846</v>
      </c>
      <c r="J20" s="550">
        <v>217136.75</v>
      </c>
    </row>
    <row r="21" spans="1:10" ht="17.25" thickBot="1">
      <c r="A21" s="89"/>
      <c r="B21" s="63" t="s">
        <v>15</v>
      </c>
      <c r="C21" s="47">
        <f t="shared" ref="C21:H21" si="3">SUM(C11:C20)</f>
        <v>305819</v>
      </c>
      <c r="D21" s="47">
        <f t="shared" si="3"/>
        <v>180850</v>
      </c>
      <c r="E21" s="47">
        <f t="shared" si="3"/>
        <v>486669</v>
      </c>
      <c r="F21" s="47">
        <f t="shared" si="3"/>
        <v>39715</v>
      </c>
      <c r="G21" s="47">
        <f t="shared" si="3"/>
        <v>227176</v>
      </c>
      <c r="H21" s="548">
        <f t="shared" si="3"/>
        <v>266891</v>
      </c>
      <c r="I21" s="550">
        <f t="shared" si="2"/>
        <v>408026</v>
      </c>
      <c r="J21" s="550">
        <f>SUM(J11:J20)</f>
        <v>5077885.88</v>
      </c>
    </row>
    <row r="22" spans="1:10">
      <c r="A22" s="22"/>
      <c r="B22" s="23"/>
      <c r="C22" s="27"/>
      <c r="D22" s="27"/>
      <c r="E22" s="27"/>
      <c r="F22" s="27"/>
      <c r="G22" s="24"/>
      <c r="H22" s="27"/>
    </row>
    <row r="23" spans="1:10">
      <c r="A23" s="22"/>
      <c r="B23" s="23"/>
      <c r="C23" s="24"/>
      <c r="D23" s="24"/>
      <c r="E23" s="24"/>
      <c r="F23" s="24"/>
      <c r="G23" s="24"/>
      <c r="H23" s="24"/>
    </row>
    <row r="24" spans="1:10" ht="17.25" thickBot="1">
      <c r="A24" s="25" t="s">
        <v>16</v>
      </c>
      <c r="B24" s="25"/>
      <c r="C24" s="26"/>
      <c r="D24" s="26"/>
      <c r="E24" s="26"/>
      <c r="F24" s="26"/>
      <c r="G24" s="26"/>
      <c r="H24" s="27"/>
    </row>
    <row r="25" spans="1:10" ht="17.25" thickBot="1">
      <c r="A25" s="28" t="s">
        <v>4</v>
      </c>
      <c r="B25" s="29" t="s">
        <v>5</v>
      </c>
      <c r="C25" s="79" t="s">
        <v>76</v>
      </c>
      <c r="D25" s="79" t="s">
        <v>200</v>
      </c>
      <c r="E25" s="79" t="s">
        <v>197</v>
      </c>
      <c r="F25" s="79" t="s">
        <v>77</v>
      </c>
      <c r="G25" s="79" t="s">
        <v>201</v>
      </c>
      <c r="H25" s="79" t="s">
        <v>198</v>
      </c>
      <c r="I25" s="549" t="s">
        <v>194</v>
      </c>
      <c r="J25" s="552" t="s">
        <v>51</v>
      </c>
    </row>
    <row r="26" spans="1:10">
      <c r="A26" s="30">
        <v>1</v>
      </c>
      <c r="B26" s="17" t="s">
        <v>17</v>
      </c>
      <c r="C26" s="71">
        <v>976</v>
      </c>
      <c r="D26" s="71">
        <v>576</v>
      </c>
      <c r="E26" s="74">
        <f t="shared" ref="E26:E27" si="4">SUM(C26:D26)</f>
        <v>1552</v>
      </c>
      <c r="F26" s="71">
        <v>127</v>
      </c>
      <c r="G26" s="71">
        <v>724</v>
      </c>
      <c r="H26" s="74">
        <f t="shared" ref="H26:H27" si="5">SUM(F26:G26)</f>
        <v>851</v>
      </c>
      <c r="I26" s="550">
        <f>D26+G26</f>
        <v>1300</v>
      </c>
      <c r="J26" s="550">
        <v>15277</v>
      </c>
    </row>
    <row r="27" spans="1:10" ht="17.25" thickBot="1">
      <c r="A27" s="32">
        <v>2</v>
      </c>
      <c r="B27" s="17" t="s">
        <v>18</v>
      </c>
      <c r="C27" s="70">
        <v>295</v>
      </c>
      <c r="D27" s="70">
        <v>174</v>
      </c>
      <c r="E27" s="74">
        <f t="shared" si="4"/>
        <v>469</v>
      </c>
      <c r="F27" s="70">
        <v>38</v>
      </c>
      <c r="G27" s="70">
        <v>218</v>
      </c>
      <c r="H27" s="74">
        <f t="shared" si="5"/>
        <v>256</v>
      </c>
      <c r="I27" s="550">
        <f t="shared" ref="I27:I28" si="6">D27+G27</f>
        <v>392</v>
      </c>
      <c r="J27" s="550">
        <v>5975</v>
      </c>
    </row>
    <row r="28" spans="1:10" ht="17.25" thickBot="1">
      <c r="A28" s="20"/>
      <c r="B28" s="21" t="s">
        <v>19</v>
      </c>
      <c r="C28" s="82">
        <f t="shared" ref="C28:H28" si="7">SUM(C26:C27)</f>
        <v>1271</v>
      </c>
      <c r="D28" s="82">
        <f t="shared" si="7"/>
        <v>750</v>
      </c>
      <c r="E28" s="82">
        <f t="shared" si="7"/>
        <v>2021</v>
      </c>
      <c r="F28" s="82">
        <f t="shared" si="7"/>
        <v>165</v>
      </c>
      <c r="G28" s="82">
        <f t="shared" si="7"/>
        <v>942</v>
      </c>
      <c r="H28" s="82">
        <f t="shared" si="7"/>
        <v>1107</v>
      </c>
      <c r="I28" s="550">
        <f t="shared" si="6"/>
        <v>1692</v>
      </c>
      <c r="J28" s="550">
        <f>SUM(J26:J27)</f>
        <v>21252</v>
      </c>
    </row>
    <row r="29" spans="1:10">
      <c r="A29" s="22"/>
      <c r="B29" s="23"/>
      <c r="C29" s="27"/>
      <c r="D29" s="27"/>
      <c r="E29" s="27"/>
      <c r="F29" s="27"/>
      <c r="G29" s="24"/>
      <c r="H29" s="27"/>
    </row>
    <row r="30" spans="1:10" ht="17.25" thickBot="1">
      <c r="A30" s="25" t="s">
        <v>20</v>
      </c>
      <c r="B30" s="25"/>
      <c r="C30" s="27"/>
      <c r="D30" s="27"/>
      <c r="E30" s="27"/>
      <c r="F30" s="27"/>
      <c r="G30" s="27"/>
      <c r="H30" s="27"/>
    </row>
    <row r="31" spans="1:10" ht="17.25" thickBot="1">
      <c r="A31" s="28" t="s">
        <v>4</v>
      </c>
      <c r="B31" s="29" t="s">
        <v>21</v>
      </c>
      <c r="C31" s="79" t="s">
        <v>76</v>
      </c>
      <c r="D31" s="79" t="s">
        <v>200</v>
      </c>
      <c r="E31" s="79" t="s">
        <v>197</v>
      </c>
      <c r="F31" s="79" t="s">
        <v>77</v>
      </c>
      <c r="G31" s="79" t="s">
        <v>201</v>
      </c>
      <c r="H31" s="79" t="s">
        <v>198</v>
      </c>
      <c r="I31" s="549" t="s">
        <v>194</v>
      </c>
      <c r="J31" s="552" t="s">
        <v>51</v>
      </c>
    </row>
    <row r="32" spans="1:10">
      <c r="A32" s="14">
        <v>1</v>
      </c>
      <c r="B32" s="17" t="s">
        <v>22</v>
      </c>
      <c r="C32" s="114">
        <v>2735</v>
      </c>
      <c r="D32" s="114">
        <v>1607</v>
      </c>
      <c r="E32" s="74">
        <f t="shared" ref="E32:E39" si="8">SUM(C32:D32)</f>
        <v>4342</v>
      </c>
      <c r="F32" s="114">
        <v>355</v>
      </c>
      <c r="G32" s="114">
        <v>2018</v>
      </c>
      <c r="H32" s="74">
        <f t="shared" ref="H32:H39" si="9">SUM(F32:G32)</f>
        <v>2373</v>
      </c>
      <c r="I32" s="550">
        <f>D32+G32</f>
        <v>3625</v>
      </c>
      <c r="J32" s="550">
        <v>62498</v>
      </c>
    </row>
    <row r="33" spans="1:10">
      <c r="A33" s="116">
        <v>2</v>
      </c>
      <c r="B33" s="116" t="s">
        <v>7</v>
      </c>
      <c r="C33" s="69">
        <v>2298</v>
      </c>
      <c r="D33" s="69">
        <v>1350</v>
      </c>
      <c r="E33" s="74">
        <f t="shared" si="8"/>
        <v>3648</v>
      </c>
      <c r="F33" s="69">
        <v>298</v>
      </c>
      <c r="G33" s="69">
        <v>1697</v>
      </c>
      <c r="H33" s="74">
        <f t="shared" si="9"/>
        <v>1995</v>
      </c>
      <c r="I33" s="550">
        <f t="shared" ref="I33:I40" si="10">D33+G33</f>
        <v>3047</v>
      </c>
      <c r="J33" s="550">
        <v>64421</v>
      </c>
    </row>
    <row r="34" spans="1:10">
      <c r="A34" s="116">
        <v>3</v>
      </c>
      <c r="B34" s="116" t="s">
        <v>23</v>
      </c>
      <c r="C34" s="69">
        <v>2226</v>
      </c>
      <c r="D34" s="69">
        <v>1308</v>
      </c>
      <c r="E34" s="74">
        <f t="shared" si="8"/>
        <v>3534</v>
      </c>
      <c r="F34" s="69">
        <v>289</v>
      </c>
      <c r="G34" s="69">
        <v>1643</v>
      </c>
      <c r="H34" s="74">
        <f t="shared" si="9"/>
        <v>1932</v>
      </c>
      <c r="I34" s="550">
        <f t="shared" si="10"/>
        <v>2951</v>
      </c>
      <c r="J34" s="550">
        <v>63598</v>
      </c>
    </row>
    <row r="35" spans="1:10">
      <c r="A35" s="116">
        <v>4</v>
      </c>
      <c r="B35" s="116" t="s">
        <v>24</v>
      </c>
      <c r="C35" s="69">
        <v>1539</v>
      </c>
      <c r="D35" s="69">
        <v>904</v>
      </c>
      <c r="E35" s="74">
        <f t="shared" si="8"/>
        <v>2443</v>
      </c>
      <c r="F35" s="69">
        <v>200</v>
      </c>
      <c r="G35" s="69">
        <v>1136</v>
      </c>
      <c r="H35" s="74">
        <f t="shared" si="9"/>
        <v>1336</v>
      </c>
      <c r="I35" s="550">
        <f t="shared" si="10"/>
        <v>2040</v>
      </c>
      <c r="J35" s="550">
        <v>29106</v>
      </c>
    </row>
    <row r="36" spans="1:10">
      <c r="A36" s="116">
        <v>5</v>
      </c>
      <c r="B36" s="116" t="s">
        <v>18</v>
      </c>
      <c r="C36" s="69">
        <v>1879</v>
      </c>
      <c r="D36" s="69">
        <v>1104</v>
      </c>
      <c r="E36" s="74">
        <f t="shared" si="8"/>
        <v>2983</v>
      </c>
      <c r="F36" s="69">
        <v>244</v>
      </c>
      <c r="G36" s="69">
        <v>1387</v>
      </c>
      <c r="H36" s="74">
        <f t="shared" si="9"/>
        <v>1631</v>
      </c>
      <c r="I36" s="550">
        <f t="shared" si="10"/>
        <v>2491</v>
      </c>
      <c r="J36" s="550">
        <v>34720</v>
      </c>
    </row>
    <row r="37" spans="1:10">
      <c r="A37" s="116">
        <v>6</v>
      </c>
      <c r="B37" s="116" t="s">
        <v>17</v>
      </c>
      <c r="C37" s="69">
        <v>3606</v>
      </c>
      <c r="D37" s="69">
        <v>2119</v>
      </c>
      <c r="E37" s="74">
        <f t="shared" si="8"/>
        <v>5725</v>
      </c>
      <c r="F37" s="69">
        <v>468</v>
      </c>
      <c r="G37" s="69">
        <v>2662</v>
      </c>
      <c r="H37" s="74">
        <f t="shared" si="9"/>
        <v>3130</v>
      </c>
      <c r="I37" s="550">
        <f t="shared" si="10"/>
        <v>4781</v>
      </c>
      <c r="J37" s="550">
        <v>17645</v>
      </c>
    </row>
    <row r="38" spans="1:10">
      <c r="A38" s="116">
        <v>7</v>
      </c>
      <c r="B38" s="116" t="s">
        <v>80</v>
      </c>
      <c r="C38" s="69">
        <v>1683</v>
      </c>
      <c r="D38" s="69">
        <v>989</v>
      </c>
      <c r="E38" s="74">
        <f t="shared" si="8"/>
        <v>2672</v>
      </c>
      <c r="F38" s="69">
        <v>219</v>
      </c>
      <c r="G38" s="69">
        <v>1242</v>
      </c>
      <c r="H38" s="74">
        <f t="shared" si="9"/>
        <v>1461</v>
      </c>
      <c r="I38" s="550">
        <f t="shared" si="10"/>
        <v>2231</v>
      </c>
      <c r="J38" s="550">
        <v>7519</v>
      </c>
    </row>
    <row r="39" spans="1:10" ht="17.25" thickBot="1">
      <c r="A39" s="130">
        <v>8</v>
      </c>
      <c r="B39" s="32" t="s">
        <v>81</v>
      </c>
      <c r="C39" s="33">
        <v>1436</v>
      </c>
      <c r="D39" s="33">
        <v>845</v>
      </c>
      <c r="E39" s="74">
        <f t="shared" si="8"/>
        <v>2281</v>
      </c>
      <c r="F39" s="33">
        <v>187</v>
      </c>
      <c r="G39" s="33">
        <v>1060</v>
      </c>
      <c r="H39" s="74">
        <f t="shared" si="9"/>
        <v>1247</v>
      </c>
      <c r="I39" s="550">
        <f t="shared" si="10"/>
        <v>1905</v>
      </c>
      <c r="J39" s="550">
        <v>7628</v>
      </c>
    </row>
    <row r="40" spans="1:10" ht="17.25" thickBot="1">
      <c r="A40" s="20"/>
      <c r="B40" s="21" t="s">
        <v>25</v>
      </c>
      <c r="C40" s="82">
        <f t="shared" ref="C40:H40" si="11">SUM(C32:C39)</f>
        <v>17402</v>
      </c>
      <c r="D40" s="82">
        <f t="shared" si="11"/>
        <v>10226</v>
      </c>
      <c r="E40" s="82">
        <f t="shared" si="11"/>
        <v>27628</v>
      </c>
      <c r="F40" s="82">
        <f t="shared" si="11"/>
        <v>2260</v>
      </c>
      <c r="G40" s="82">
        <f t="shared" si="11"/>
        <v>12845</v>
      </c>
      <c r="H40" s="82">
        <f t="shared" si="11"/>
        <v>15105</v>
      </c>
      <c r="I40" s="550">
        <f t="shared" si="10"/>
        <v>23071</v>
      </c>
      <c r="J40" s="550">
        <f>SUM(J32:J39)</f>
        <v>287135</v>
      </c>
    </row>
    <row r="41" spans="1:10">
      <c r="A41" s="35"/>
      <c r="B41" s="22"/>
      <c r="C41" s="27"/>
      <c r="D41" s="27"/>
      <c r="E41" s="27"/>
      <c r="F41" s="27"/>
      <c r="G41" s="24"/>
      <c r="H41" s="27"/>
    </row>
    <row r="42" spans="1:10" ht="17.25" thickBot="1">
      <c r="A42" s="25" t="s">
        <v>26</v>
      </c>
      <c r="B42" s="25"/>
      <c r="C42" s="26"/>
      <c r="D42" s="26"/>
      <c r="E42" s="26"/>
      <c r="F42" s="26"/>
      <c r="G42" s="26"/>
      <c r="H42" s="27"/>
    </row>
    <row r="43" spans="1:10" ht="17.25" thickBot="1">
      <c r="A43" s="28" t="s">
        <v>4</v>
      </c>
      <c r="B43" s="29" t="s">
        <v>21</v>
      </c>
      <c r="C43" s="79" t="s">
        <v>76</v>
      </c>
      <c r="D43" s="79" t="s">
        <v>200</v>
      </c>
      <c r="E43" s="79" t="s">
        <v>197</v>
      </c>
      <c r="F43" s="79" t="s">
        <v>77</v>
      </c>
      <c r="G43" s="79" t="s">
        <v>201</v>
      </c>
      <c r="H43" s="79" t="s">
        <v>198</v>
      </c>
      <c r="I43" s="549" t="s">
        <v>194</v>
      </c>
      <c r="J43" s="552" t="s">
        <v>51</v>
      </c>
    </row>
    <row r="44" spans="1:10" ht="17.25" thickBot="1">
      <c r="A44" s="37">
        <v>1</v>
      </c>
      <c r="B44" s="49" t="s">
        <v>17</v>
      </c>
      <c r="C44" s="88">
        <v>46893</v>
      </c>
      <c r="D44" s="88">
        <v>27724</v>
      </c>
      <c r="E44" s="539">
        <f>SUM(C44:D44)</f>
        <v>74617</v>
      </c>
      <c r="F44" s="88">
        <v>6090</v>
      </c>
      <c r="G44" s="88">
        <v>34825</v>
      </c>
      <c r="H44" s="539">
        <f>SUM(F44:G44)</f>
        <v>40915</v>
      </c>
      <c r="I44" s="550">
        <f>D44+G44</f>
        <v>62549</v>
      </c>
      <c r="J44" s="550">
        <v>778211</v>
      </c>
    </row>
    <row r="45" spans="1:10" s="8" customFormat="1">
      <c r="A45" s="38"/>
      <c r="B45" s="38"/>
      <c r="C45" s="27"/>
      <c r="D45" s="27"/>
      <c r="E45" s="27"/>
      <c r="F45" s="27"/>
      <c r="G45" s="24"/>
      <c r="H45" s="27"/>
      <c r="J45" s="550"/>
    </row>
    <row r="46" spans="1:10" ht="17.25" thickBot="1">
      <c r="A46" s="10" t="s">
        <v>48</v>
      </c>
      <c r="B46" s="12"/>
      <c r="C46" s="34"/>
      <c r="D46" s="34"/>
      <c r="E46" s="34"/>
      <c r="F46" s="34"/>
      <c r="G46" s="34"/>
      <c r="H46" s="34"/>
      <c r="J46" s="550"/>
    </row>
    <row r="47" spans="1:10" ht="17.25" thickBot="1">
      <c r="A47" s="40" t="s">
        <v>4</v>
      </c>
      <c r="B47" s="41" t="s">
        <v>21</v>
      </c>
      <c r="C47" s="79" t="s">
        <v>76</v>
      </c>
      <c r="D47" s="79" t="s">
        <v>200</v>
      </c>
      <c r="E47" s="79" t="s">
        <v>197</v>
      </c>
      <c r="F47" s="79" t="s">
        <v>77</v>
      </c>
      <c r="G47" s="79" t="s">
        <v>201</v>
      </c>
      <c r="H47" s="79" t="s">
        <v>198</v>
      </c>
      <c r="I47" s="549" t="s">
        <v>194</v>
      </c>
      <c r="J47" s="3" t="s">
        <v>51</v>
      </c>
    </row>
    <row r="48" spans="1:10">
      <c r="A48" s="120">
        <v>1</v>
      </c>
      <c r="B48" s="121" t="s">
        <v>17</v>
      </c>
      <c r="C48" s="71">
        <v>659</v>
      </c>
      <c r="D48" s="71">
        <v>3503</v>
      </c>
      <c r="E48" s="74">
        <f t="shared" ref="E48:E50" si="12">SUM(C48:D48)</f>
        <v>4162</v>
      </c>
      <c r="F48" s="71">
        <v>300</v>
      </c>
      <c r="G48" s="71">
        <v>4402</v>
      </c>
      <c r="H48" s="74">
        <f t="shared" ref="H48:H50" si="13">SUM(F48:G48)</f>
        <v>4702</v>
      </c>
      <c r="I48" s="550">
        <f>D48+G48</f>
        <v>7905</v>
      </c>
      <c r="J48" s="550">
        <v>122825</v>
      </c>
    </row>
    <row r="49" spans="1:10">
      <c r="A49" s="122">
        <v>2</v>
      </c>
      <c r="B49" s="116" t="s">
        <v>18</v>
      </c>
      <c r="C49" s="69">
        <v>2452</v>
      </c>
      <c r="D49" s="69">
        <v>1845</v>
      </c>
      <c r="E49" s="74">
        <f t="shared" si="12"/>
        <v>4297</v>
      </c>
      <c r="F49" s="69">
        <v>318</v>
      </c>
      <c r="G49" s="69">
        <v>2318</v>
      </c>
      <c r="H49" s="74">
        <f t="shared" si="13"/>
        <v>2636</v>
      </c>
      <c r="I49" s="550">
        <f t="shared" ref="I49:I51" si="14">D49+G49</f>
        <v>4163</v>
      </c>
      <c r="J49" s="550">
        <v>68194</v>
      </c>
    </row>
    <row r="50" spans="1:10" ht="17.25" thickBot="1">
      <c r="A50" s="123">
        <v>3</v>
      </c>
      <c r="B50" s="124" t="s">
        <v>79</v>
      </c>
      <c r="C50" s="125">
        <v>2736</v>
      </c>
      <c r="D50" s="125">
        <v>2060</v>
      </c>
      <c r="E50" s="74">
        <f t="shared" si="12"/>
        <v>4796</v>
      </c>
      <c r="F50" s="125">
        <v>356</v>
      </c>
      <c r="G50" s="125">
        <v>2586</v>
      </c>
      <c r="H50" s="74">
        <f t="shared" si="13"/>
        <v>2942</v>
      </c>
      <c r="I50" s="550">
        <f t="shared" si="14"/>
        <v>4646</v>
      </c>
      <c r="J50" s="550">
        <v>16835</v>
      </c>
    </row>
    <row r="51" spans="1:10" ht="17.25" thickBot="1">
      <c r="A51" s="66"/>
      <c r="B51" s="117" t="s">
        <v>27</v>
      </c>
      <c r="C51" s="118">
        <f t="shared" ref="C51:H51" si="15">SUM(C48:C50)</f>
        <v>5847</v>
      </c>
      <c r="D51" s="118">
        <f t="shared" si="15"/>
        <v>7408</v>
      </c>
      <c r="E51" s="118">
        <f t="shared" si="15"/>
        <v>13255</v>
      </c>
      <c r="F51" s="118">
        <f t="shared" si="15"/>
        <v>974</v>
      </c>
      <c r="G51" s="118">
        <f t="shared" si="15"/>
        <v>9306</v>
      </c>
      <c r="H51" s="118">
        <f t="shared" si="15"/>
        <v>10280</v>
      </c>
      <c r="I51" s="550">
        <f t="shared" si="14"/>
        <v>16714</v>
      </c>
      <c r="J51" s="550">
        <f>SUM(J48:J50)</f>
        <v>207854</v>
      </c>
    </row>
    <row r="52" spans="1:10">
      <c r="A52" s="38"/>
      <c r="B52" s="38"/>
      <c r="C52" s="27"/>
      <c r="D52" s="27"/>
      <c r="E52" s="27"/>
      <c r="F52" s="27"/>
      <c r="G52" s="24"/>
      <c r="H52" s="27"/>
    </row>
    <row r="53" spans="1:10" ht="17.25" thickBot="1">
      <c r="A53" s="10" t="s">
        <v>49</v>
      </c>
      <c r="B53" s="12"/>
      <c r="C53" s="34"/>
      <c r="D53" s="34"/>
      <c r="E53" s="34"/>
      <c r="F53" s="34"/>
      <c r="G53" s="34"/>
      <c r="H53" s="34"/>
    </row>
    <row r="54" spans="1:10" ht="17.25" thickBot="1">
      <c r="A54" s="40" t="s">
        <v>4</v>
      </c>
      <c r="B54" s="41" t="s">
        <v>21</v>
      </c>
      <c r="C54" s="79" t="s">
        <v>76</v>
      </c>
      <c r="D54" s="79" t="s">
        <v>200</v>
      </c>
      <c r="E54" s="79" t="s">
        <v>197</v>
      </c>
      <c r="F54" s="79" t="s">
        <v>77</v>
      </c>
      <c r="G54" s="79" t="s">
        <v>201</v>
      </c>
      <c r="H54" s="79" t="s">
        <v>198</v>
      </c>
      <c r="I54" s="549" t="s">
        <v>194</v>
      </c>
      <c r="J54" s="552" t="s">
        <v>51</v>
      </c>
    </row>
    <row r="55" spans="1:10" ht="17.25" thickBot="1">
      <c r="A55" s="42">
        <v>1</v>
      </c>
      <c r="B55" s="49" t="s">
        <v>28</v>
      </c>
      <c r="C55" s="88">
        <v>525</v>
      </c>
      <c r="D55" s="88">
        <v>285</v>
      </c>
      <c r="E55" s="47">
        <f t="shared" ref="E55" si="16">SUM(C55:D55)</f>
        <v>810</v>
      </c>
      <c r="F55" s="88">
        <v>70</v>
      </c>
      <c r="G55" s="88">
        <v>360</v>
      </c>
      <c r="H55" s="74">
        <f t="shared" ref="H55" si="17">SUM(F55:G55)</f>
        <v>430</v>
      </c>
      <c r="I55" s="550">
        <f>D55+G55</f>
        <v>645</v>
      </c>
      <c r="J55" s="550">
        <v>8820</v>
      </c>
    </row>
    <row r="56" spans="1:10" ht="17.25" thickBot="1">
      <c r="A56" s="43"/>
      <c r="B56" s="54"/>
      <c r="C56" s="27"/>
      <c r="D56" s="27"/>
      <c r="E56" s="27"/>
      <c r="F56" s="27"/>
      <c r="G56" s="24"/>
      <c r="H56" s="27"/>
      <c r="J56" s="550"/>
    </row>
    <row r="57" spans="1:10" ht="17.25" thickBot="1">
      <c r="A57" s="28" t="s">
        <v>4</v>
      </c>
      <c r="B57" s="51" t="s">
        <v>21</v>
      </c>
      <c r="C57" s="79" t="s">
        <v>76</v>
      </c>
      <c r="D57" s="79" t="s">
        <v>200</v>
      </c>
      <c r="E57" s="79" t="s">
        <v>197</v>
      </c>
      <c r="F57" s="79" t="s">
        <v>77</v>
      </c>
      <c r="G57" s="79" t="s">
        <v>201</v>
      </c>
      <c r="H57" s="79" t="s">
        <v>198</v>
      </c>
      <c r="I57" s="549" t="s">
        <v>194</v>
      </c>
      <c r="J57" s="550" t="s">
        <v>51</v>
      </c>
    </row>
    <row r="58" spans="1:10" ht="17.25" thickBot="1">
      <c r="A58" s="66"/>
      <c r="B58" s="67" t="s">
        <v>29</v>
      </c>
      <c r="C58" s="540">
        <f>C21+C28+C40+C44+C51+C55</f>
        <v>377757</v>
      </c>
      <c r="D58" s="540">
        <f t="shared" ref="D58:H58" si="18">D21+D28+D40+D44+D51+D55</f>
        <v>227243</v>
      </c>
      <c r="E58" s="68">
        <f t="shared" si="18"/>
        <v>605000</v>
      </c>
      <c r="F58" s="540">
        <f t="shared" si="18"/>
        <v>49274</v>
      </c>
      <c r="G58" s="540">
        <f t="shared" si="18"/>
        <v>285454</v>
      </c>
      <c r="H58" s="68">
        <f t="shared" si="18"/>
        <v>334728</v>
      </c>
      <c r="I58" s="550">
        <f>D58+G58</f>
        <v>512697</v>
      </c>
      <c r="J58" s="550">
        <v>6435190</v>
      </c>
    </row>
    <row r="59" spans="1:10" s="8" customFormat="1" ht="17.25">
      <c r="C59" s="65"/>
      <c r="D59" s="65"/>
      <c r="E59" s="65"/>
      <c r="F59" s="65"/>
      <c r="G59" s="65"/>
      <c r="H59" s="34"/>
    </row>
    <row r="60" spans="1:10">
      <c r="B60" s="53" t="s">
        <v>50</v>
      </c>
    </row>
    <row r="61" spans="1:10">
      <c r="B61" s="53" t="s">
        <v>45</v>
      </c>
      <c r="I61" s="31"/>
    </row>
  </sheetData>
  <pageMargins left="0" right="0" top="0" bottom="0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30"/>
  <sheetViews>
    <sheetView topLeftCell="A13" workbookViewId="0">
      <selection activeCell="B29" sqref="B29:B30"/>
    </sheetView>
  </sheetViews>
  <sheetFormatPr defaultRowHeight="15"/>
  <cols>
    <col min="2" max="2" width="23.5703125" bestFit="1" customWidth="1"/>
    <col min="3" max="3" width="8.7109375" bestFit="1" customWidth="1"/>
    <col min="4" max="4" width="9.42578125" bestFit="1" customWidth="1"/>
    <col min="5" max="5" width="11" customWidth="1"/>
    <col min="6" max="6" width="11.28515625" bestFit="1" customWidth="1"/>
    <col min="7" max="7" width="12.7109375" bestFit="1" customWidth="1"/>
    <col min="8" max="8" width="10.42578125" customWidth="1"/>
    <col min="9" max="9" width="13.140625" bestFit="1" customWidth="1"/>
    <col min="10" max="10" width="6.42578125" bestFit="1" customWidth="1"/>
    <col min="12" max="12" width="13" customWidth="1"/>
  </cols>
  <sheetData>
    <row r="4" spans="1:12" ht="15.75" thickBot="1"/>
    <row r="5" spans="1:12" ht="15.75">
      <c r="A5" s="554" t="s">
        <v>4</v>
      </c>
      <c r="B5" s="556" t="s">
        <v>114</v>
      </c>
      <c r="C5" s="303" t="s">
        <v>179</v>
      </c>
      <c r="D5" s="303" t="s">
        <v>180</v>
      </c>
      <c r="E5" s="303" t="s">
        <v>181</v>
      </c>
      <c r="F5" s="303" t="s">
        <v>182</v>
      </c>
      <c r="G5" s="303" t="s">
        <v>183</v>
      </c>
      <c r="H5" s="558" t="s">
        <v>184</v>
      </c>
      <c r="I5" s="560" t="s">
        <v>76</v>
      </c>
      <c r="J5" s="562" t="s">
        <v>185</v>
      </c>
      <c r="K5" s="545" t="s">
        <v>121</v>
      </c>
      <c r="L5" s="553"/>
    </row>
    <row r="6" spans="1:12" ht="16.5" thickBot="1">
      <c r="A6" s="555"/>
      <c r="B6" s="557"/>
      <c r="C6" s="284">
        <v>60</v>
      </c>
      <c r="D6" s="284">
        <v>40</v>
      </c>
      <c r="E6" s="284">
        <v>30</v>
      </c>
      <c r="F6" s="284">
        <v>30</v>
      </c>
      <c r="G6" s="284">
        <v>50</v>
      </c>
      <c r="H6" s="559"/>
      <c r="I6" s="561"/>
      <c r="J6" s="563"/>
      <c r="K6" s="546"/>
      <c r="L6" s="553"/>
    </row>
    <row r="7" spans="1:12" ht="15.75">
      <c r="A7" s="474">
        <v>1</v>
      </c>
      <c r="B7" s="475" t="s">
        <v>22</v>
      </c>
      <c r="C7" s="476">
        <v>60</v>
      </c>
      <c r="D7" s="476">
        <v>40</v>
      </c>
      <c r="E7" s="476">
        <v>30</v>
      </c>
      <c r="F7" s="476">
        <v>30</v>
      </c>
      <c r="G7" s="477" t="s">
        <v>186</v>
      </c>
      <c r="H7" s="478">
        <v>222</v>
      </c>
      <c r="I7" s="403">
        <v>4342</v>
      </c>
      <c r="J7" s="542">
        <f>I7/F7</f>
        <v>144.73333333333332</v>
      </c>
      <c r="K7" s="544" t="str">
        <f>IF(J8&gt;I8,"eroare","corect")</f>
        <v>corect</v>
      </c>
      <c r="L7" s="543"/>
    </row>
    <row r="8" spans="1:12" ht="15.75">
      <c r="A8" s="479">
        <v>2</v>
      </c>
      <c r="B8" s="480" t="s">
        <v>7</v>
      </c>
      <c r="C8" s="476">
        <v>60</v>
      </c>
      <c r="D8" s="481">
        <v>40</v>
      </c>
      <c r="E8" s="481">
        <v>30</v>
      </c>
      <c r="F8" s="482" t="s">
        <v>186</v>
      </c>
      <c r="G8" s="482" t="s">
        <v>186</v>
      </c>
      <c r="H8" s="483">
        <v>150</v>
      </c>
      <c r="I8" s="403">
        <v>3648</v>
      </c>
      <c r="J8" s="542">
        <f>I8/E8</f>
        <v>121.6</v>
      </c>
      <c r="K8" s="544" t="str">
        <f t="shared" ref="K8:K14" si="0">IF(J9&gt;I9,"eroare","corect")</f>
        <v>corect</v>
      </c>
      <c r="L8" s="543"/>
    </row>
    <row r="9" spans="1:12" ht="15.75">
      <c r="A9" s="479">
        <v>3</v>
      </c>
      <c r="B9" s="480" t="s">
        <v>23</v>
      </c>
      <c r="C9" s="476">
        <v>60</v>
      </c>
      <c r="D9" s="482" t="s">
        <v>186</v>
      </c>
      <c r="E9" s="482" t="s">
        <v>186</v>
      </c>
      <c r="F9" s="482" t="s">
        <v>186</v>
      </c>
      <c r="G9" s="482" t="s">
        <v>186</v>
      </c>
      <c r="H9" s="483">
        <v>210</v>
      </c>
      <c r="I9" s="403">
        <v>3534</v>
      </c>
      <c r="J9" s="542">
        <f>I9/C9</f>
        <v>58.9</v>
      </c>
      <c r="K9" s="544" t="str">
        <f t="shared" si="0"/>
        <v>corect</v>
      </c>
      <c r="L9" s="543"/>
    </row>
    <row r="10" spans="1:12" ht="15.75">
      <c r="A10" s="479">
        <v>4</v>
      </c>
      <c r="B10" s="480" t="s">
        <v>24</v>
      </c>
      <c r="C10" s="476">
        <v>60</v>
      </c>
      <c r="D10" s="482" t="s">
        <v>186</v>
      </c>
      <c r="E10" s="482" t="s">
        <v>186</v>
      </c>
      <c r="F10" s="482" t="s">
        <v>186</v>
      </c>
      <c r="G10" s="482" t="s">
        <v>186</v>
      </c>
      <c r="H10" s="483">
        <v>120</v>
      </c>
      <c r="I10" s="403">
        <v>2443</v>
      </c>
      <c r="J10" s="542">
        <f>I10/C10</f>
        <v>40.716666666666669</v>
      </c>
      <c r="K10" s="544" t="str">
        <f t="shared" si="0"/>
        <v>corect</v>
      </c>
      <c r="L10" s="543"/>
    </row>
    <row r="11" spans="1:12" ht="15.75">
      <c r="A11" s="479">
        <v>5</v>
      </c>
      <c r="B11" s="480" t="s">
        <v>41</v>
      </c>
      <c r="C11" s="476">
        <v>60</v>
      </c>
      <c r="D11" s="481">
        <v>40</v>
      </c>
      <c r="E11" s="481">
        <v>30</v>
      </c>
      <c r="F11" s="482" t="s">
        <v>186</v>
      </c>
      <c r="G11" s="481">
        <v>50</v>
      </c>
      <c r="H11" s="483">
        <v>160</v>
      </c>
      <c r="I11" s="403">
        <v>2983</v>
      </c>
      <c r="J11" s="542">
        <f>I11/E11</f>
        <v>99.433333333333337</v>
      </c>
      <c r="K11" s="544" t="str">
        <f t="shared" si="0"/>
        <v>corect</v>
      </c>
      <c r="L11" s="543"/>
    </row>
    <row r="12" spans="1:12" ht="15.75">
      <c r="A12" s="479">
        <v>6</v>
      </c>
      <c r="B12" s="484" t="s">
        <v>17</v>
      </c>
      <c r="C12" s="476">
        <v>60</v>
      </c>
      <c r="D12" s="482" t="s">
        <v>186</v>
      </c>
      <c r="E12" s="482" t="s">
        <v>186</v>
      </c>
      <c r="F12" s="482" t="s">
        <v>186</v>
      </c>
      <c r="G12" s="482" t="s">
        <v>186</v>
      </c>
      <c r="H12" s="483">
        <v>360</v>
      </c>
      <c r="I12" s="403">
        <v>5725</v>
      </c>
      <c r="J12" s="542">
        <f>I12/C12</f>
        <v>95.416666666666671</v>
      </c>
      <c r="K12" s="544" t="str">
        <f t="shared" si="0"/>
        <v>corect</v>
      </c>
      <c r="L12" s="543"/>
    </row>
    <row r="13" spans="1:12" ht="15.75">
      <c r="A13" s="479">
        <v>7</v>
      </c>
      <c r="B13" s="484" t="s">
        <v>80</v>
      </c>
      <c r="C13" s="476">
        <v>60</v>
      </c>
      <c r="D13" s="482" t="s">
        <v>186</v>
      </c>
      <c r="E13" s="482" t="s">
        <v>186</v>
      </c>
      <c r="F13" s="482" t="s">
        <v>186</v>
      </c>
      <c r="G13" s="482" t="s">
        <v>186</v>
      </c>
      <c r="H13" s="483">
        <v>90</v>
      </c>
      <c r="I13" s="403">
        <v>2672</v>
      </c>
      <c r="J13" s="542">
        <f>I13/C13</f>
        <v>44.533333333333331</v>
      </c>
      <c r="K13" s="544" t="str">
        <f t="shared" si="0"/>
        <v>corect</v>
      </c>
      <c r="L13" s="543"/>
    </row>
    <row r="14" spans="1:12" ht="15.75">
      <c r="A14" s="479">
        <v>8</v>
      </c>
      <c r="B14" s="484" t="s">
        <v>81</v>
      </c>
      <c r="C14" s="476">
        <v>60</v>
      </c>
      <c r="D14" s="482" t="s">
        <v>186</v>
      </c>
      <c r="E14" s="482" t="s">
        <v>186</v>
      </c>
      <c r="F14" s="482" t="s">
        <v>186</v>
      </c>
      <c r="G14" s="482" t="s">
        <v>186</v>
      </c>
      <c r="H14" s="483">
        <v>60</v>
      </c>
      <c r="I14" s="403">
        <v>2281</v>
      </c>
      <c r="J14" s="542">
        <f>I14/C14</f>
        <v>38.016666666666666</v>
      </c>
      <c r="K14" s="544" t="str">
        <f t="shared" si="0"/>
        <v>corect</v>
      </c>
      <c r="L14" s="543"/>
    </row>
    <row r="15" spans="1:12">
      <c r="C15" s="163"/>
      <c r="D15" s="163"/>
      <c r="I15" s="170">
        <f>SUM(I7:I14)</f>
        <v>27628</v>
      </c>
    </row>
    <row r="17" spans="1:11" ht="15.75" thickBot="1"/>
    <row r="18" spans="1:11" ht="15.75">
      <c r="A18" s="554" t="s">
        <v>4</v>
      </c>
      <c r="B18" s="556" t="s">
        <v>114</v>
      </c>
      <c r="C18" s="303" t="s">
        <v>179</v>
      </c>
      <c r="D18" s="303" t="s">
        <v>180</v>
      </c>
      <c r="E18" s="303" t="s">
        <v>181</v>
      </c>
      <c r="F18" s="303" t="s">
        <v>182</v>
      </c>
      <c r="G18" s="303" t="s">
        <v>183</v>
      </c>
      <c r="H18" s="558" t="s">
        <v>184</v>
      </c>
      <c r="I18" s="560" t="s">
        <v>77</v>
      </c>
      <c r="J18" s="562" t="s">
        <v>185</v>
      </c>
      <c r="K18" s="545"/>
    </row>
    <row r="19" spans="1:11" ht="16.5" thickBot="1">
      <c r="A19" s="555"/>
      <c r="B19" s="557"/>
      <c r="C19" s="284">
        <v>60</v>
      </c>
      <c r="D19" s="284">
        <v>40</v>
      </c>
      <c r="E19" s="284">
        <v>30</v>
      </c>
      <c r="F19" s="284">
        <v>30</v>
      </c>
      <c r="G19" s="284">
        <v>50</v>
      </c>
      <c r="H19" s="559"/>
      <c r="I19" s="561"/>
      <c r="J19" s="563"/>
      <c r="K19" s="545" t="s">
        <v>121</v>
      </c>
    </row>
    <row r="20" spans="1:11" ht="15.75">
      <c r="A20" s="474">
        <v>1</v>
      </c>
      <c r="B20" s="475" t="s">
        <v>22</v>
      </c>
      <c r="C20" s="476">
        <v>60</v>
      </c>
      <c r="D20" s="476">
        <v>40</v>
      </c>
      <c r="E20" s="476">
        <v>30</v>
      </c>
      <c r="F20" s="476">
        <v>30</v>
      </c>
      <c r="G20" s="477" t="s">
        <v>186</v>
      </c>
      <c r="H20" s="478">
        <v>222</v>
      </c>
      <c r="I20" s="403">
        <v>2373</v>
      </c>
      <c r="J20" s="542">
        <f>I20/F20</f>
        <v>79.099999999999994</v>
      </c>
      <c r="K20" s="544" t="str">
        <f>IF(J20&gt;I20,"eroare","corect")</f>
        <v>corect</v>
      </c>
    </row>
    <row r="21" spans="1:11" ht="15.75">
      <c r="A21" s="479">
        <v>2</v>
      </c>
      <c r="B21" s="480" t="s">
        <v>7</v>
      </c>
      <c r="C21" s="476">
        <v>60</v>
      </c>
      <c r="D21" s="481">
        <v>40</v>
      </c>
      <c r="E21" s="481">
        <v>30</v>
      </c>
      <c r="F21" s="482" t="s">
        <v>186</v>
      </c>
      <c r="G21" s="482" t="s">
        <v>186</v>
      </c>
      <c r="H21" s="483">
        <v>150</v>
      </c>
      <c r="I21" s="403">
        <v>1995</v>
      </c>
      <c r="J21" s="542">
        <f>I21/E21</f>
        <v>66.5</v>
      </c>
      <c r="K21" s="544" t="str">
        <f t="shared" ref="K21:K27" si="1">IF(J21&gt;I21,"eroare","corect")</f>
        <v>corect</v>
      </c>
    </row>
    <row r="22" spans="1:11" ht="15.75">
      <c r="A22" s="479">
        <v>3</v>
      </c>
      <c r="B22" s="480" t="s">
        <v>23</v>
      </c>
      <c r="C22" s="476">
        <v>60</v>
      </c>
      <c r="D22" s="482" t="s">
        <v>186</v>
      </c>
      <c r="E22" s="482" t="s">
        <v>186</v>
      </c>
      <c r="F22" s="482" t="s">
        <v>186</v>
      </c>
      <c r="G22" s="482" t="s">
        <v>186</v>
      </c>
      <c r="H22" s="483">
        <v>210</v>
      </c>
      <c r="I22" s="403">
        <v>1932</v>
      </c>
      <c r="J22" s="542">
        <f>I22/C22</f>
        <v>32.200000000000003</v>
      </c>
      <c r="K22" s="544" t="str">
        <f t="shared" si="1"/>
        <v>corect</v>
      </c>
    </row>
    <row r="23" spans="1:11" ht="15.75">
      <c r="A23" s="479">
        <v>4</v>
      </c>
      <c r="B23" s="480" t="s">
        <v>24</v>
      </c>
      <c r="C23" s="476">
        <v>60</v>
      </c>
      <c r="D23" s="482" t="s">
        <v>186</v>
      </c>
      <c r="E23" s="482" t="s">
        <v>186</v>
      </c>
      <c r="F23" s="482" t="s">
        <v>186</v>
      </c>
      <c r="G23" s="482" t="s">
        <v>186</v>
      </c>
      <c r="H23" s="483">
        <v>120</v>
      </c>
      <c r="I23" s="403">
        <v>1336</v>
      </c>
      <c r="J23" s="542">
        <f>I23/C23</f>
        <v>22.266666666666666</v>
      </c>
      <c r="K23" s="544" t="str">
        <f t="shared" si="1"/>
        <v>corect</v>
      </c>
    </row>
    <row r="24" spans="1:11" ht="15.75">
      <c r="A24" s="479">
        <v>5</v>
      </c>
      <c r="B24" s="480" t="s">
        <v>41</v>
      </c>
      <c r="C24" s="476">
        <v>60</v>
      </c>
      <c r="D24" s="481">
        <v>40</v>
      </c>
      <c r="E24" s="481">
        <v>30</v>
      </c>
      <c r="F24" s="482" t="s">
        <v>186</v>
      </c>
      <c r="G24" s="481">
        <v>50</v>
      </c>
      <c r="H24" s="483">
        <v>160</v>
      </c>
      <c r="I24" s="403">
        <v>1631</v>
      </c>
      <c r="J24" s="542">
        <f>I24/E24</f>
        <v>54.366666666666667</v>
      </c>
      <c r="K24" s="544" t="str">
        <f t="shared" si="1"/>
        <v>corect</v>
      </c>
    </row>
    <row r="25" spans="1:11" ht="15.75">
      <c r="A25" s="479">
        <v>6</v>
      </c>
      <c r="B25" s="484" t="s">
        <v>17</v>
      </c>
      <c r="C25" s="476">
        <v>60</v>
      </c>
      <c r="D25" s="482" t="s">
        <v>186</v>
      </c>
      <c r="E25" s="482" t="s">
        <v>186</v>
      </c>
      <c r="F25" s="482" t="s">
        <v>186</v>
      </c>
      <c r="G25" s="482" t="s">
        <v>186</v>
      </c>
      <c r="H25" s="483">
        <v>360</v>
      </c>
      <c r="I25" s="403">
        <v>3130</v>
      </c>
      <c r="J25" s="542">
        <f>I25/C25</f>
        <v>52.166666666666664</v>
      </c>
      <c r="K25" s="544" t="str">
        <f t="shared" si="1"/>
        <v>corect</v>
      </c>
    </row>
    <row r="26" spans="1:11" ht="15.75">
      <c r="A26" s="479">
        <v>7</v>
      </c>
      <c r="B26" s="484" t="s">
        <v>80</v>
      </c>
      <c r="C26" s="476">
        <v>60</v>
      </c>
      <c r="D26" s="482" t="s">
        <v>186</v>
      </c>
      <c r="E26" s="482" t="s">
        <v>186</v>
      </c>
      <c r="F26" s="482" t="s">
        <v>186</v>
      </c>
      <c r="G26" s="482" t="s">
        <v>186</v>
      </c>
      <c r="H26" s="483">
        <v>90</v>
      </c>
      <c r="I26" s="403">
        <v>1461</v>
      </c>
      <c r="J26" s="542">
        <f>I26/C26</f>
        <v>24.35</v>
      </c>
      <c r="K26" s="544" t="str">
        <f t="shared" si="1"/>
        <v>corect</v>
      </c>
    </row>
    <row r="27" spans="1:11" ht="15.75">
      <c r="A27" s="479">
        <v>8</v>
      </c>
      <c r="B27" s="484" t="s">
        <v>81</v>
      </c>
      <c r="C27" s="476">
        <v>60</v>
      </c>
      <c r="D27" s="482" t="s">
        <v>186</v>
      </c>
      <c r="E27" s="482" t="s">
        <v>186</v>
      </c>
      <c r="F27" s="482" t="s">
        <v>186</v>
      </c>
      <c r="G27" s="482" t="s">
        <v>186</v>
      </c>
      <c r="H27" s="483">
        <v>60</v>
      </c>
      <c r="I27" s="403">
        <v>1247</v>
      </c>
      <c r="J27" s="542">
        <f>I27/C27</f>
        <v>20.783333333333335</v>
      </c>
      <c r="K27" s="544" t="str">
        <f t="shared" si="1"/>
        <v>corect</v>
      </c>
    </row>
    <row r="28" spans="1:11">
      <c r="C28" s="163"/>
      <c r="D28" s="163"/>
      <c r="I28" s="170">
        <f>SUM(I20:I27)</f>
        <v>15105</v>
      </c>
    </row>
    <row r="29" spans="1:11" ht="15.75">
      <c r="B29" s="53" t="s">
        <v>50</v>
      </c>
    </row>
    <row r="30" spans="1:11" ht="15.75">
      <c r="B30" s="53" t="s">
        <v>45</v>
      </c>
    </row>
  </sheetData>
  <mergeCells count="11">
    <mergeCell ref="L5:L6"/>
    <mergeCell ref="A18:A19"/>
    <mergeCell ref="B18:B19"/>
    <mergeCell ref="H18:H19"/>
    <mergeCell ref="I18:I19"/>
    <mergeCell ref="J18:J19"/>
    <mergeCell ref="A5:A6"/>
    <mergeCell ref="B5:B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25" workbookViewId="0">
      <selection activeCell="A19" sqref="A19"/>
    </sheetView>
  </sheetViews>
  <sheetFormatPr defaultRowHeight="15"/>
  <cols>
    <col min="1" max="1" width="23.5703125" customWidth="1"/>
    <col min="2" max="2" width="20" customWidth="1"/>
    <col min="3" max="3" width="14" bestFit="1" customWidth="1"/>
    <col min="4" max="4" width="13.140625" bestFit="1" customWidth="1"/>
    <col min="5" max="5" width="13.140625" customWidth="1"/>
    <col min="6" max="6" width="15.42578125" bestFit="1" customWidth="1"/>
    <col min="7" max="7" width="13.7109375" customWidth="1"/>
    <col min="8" max="8" width="11.42578125" bestFit="1" customWidth="1"/>
    <col min="9" max="9" width="13.140625" bestFit="1" customWidth="1"/>
    <col min="10" max="11" width="11.28515625" bestFit="1" customWidth="1"/>
    <col min="12" max="12" width="13.140625" bestFit="1" customWidth="1"/>
    <col min="13" max="13" width="11.7109375" bestFit="1" customWidth="1"/>
    <col min="14" max="14" width="12.42578125" bestFit="1" customWidth="1"/>
  </cols>
  <sheetData>
    <row r="1" spans="1:15" ht="16.5">
      <c r="A1" s="140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3"/>
      <c r="N1" s="3"/>
      <c r="O1" s="3"/>
    </row>
    <row r="2" spans="1:15" ht="16.5">
      <c r="A2" s="141" t="s">
        <v>202</v>
      </c>
      <c r="B2" s="48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"/>
      <c r="N2" s="3"/>
      <c r="O2" s="3"/>
    </row>
    <row r="3" spans="1:15" s="151" customFormat="1" ht="16.5">
      <c r="A3" s="141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50"/>
      <c r="N3" s="8"/>
      <c r="O3" s="8"/>
    </row>
    <row r="4" spans="1:15" s="151" customFormat="1" ht="16.5">
      <c r="A4" s="4" t="s">
        <v>46</v>
      </c>
      <c r="B4" s="4" t="s">
        <v>52</v>
      </c>
      <c r="C4" s="3"/>
      <c r="E4" s="4" t="s">
        <v>47</v>
      </c>
      <c r="F4" s="3"/>
      <c r="H4" s="4"/>
      <c r="I4" s="4"/>
      <c r="J4" s="4"/>
      <c r="K4" s="4"/>
      <c r="M4" s="150"/>
      <c r="N4" s="8"/>
      <c r="O4" s="8"/>
    </row>
    <row r="5" spans="1:15" s="151" customFormat="1" ht="16.5">
      <c r="A5" s="4" t="s">
        <v>1</v>
      </c>
      <c r="B5" s="4" t="s">
        <v>53</v>
      </c>
      <c r="C5" s="3"/>
      <c r="E5" s="4" t="s">
        <v>2</v>
      </c>
      <c r="F5" s="3"/>
      <c r="H5" s="4"/>
      <c r="I5" s="4"/>
      <c r="J5" s="4"/>
      <c r="K5" s="4"/>
      <c r="M5" s="150"/>
      <c r="N5" s="8"/>
      <c r="O5" s="8"/>
    </row>
    <row r="6" spans="1:15" s="151" customFormat="1" ht="16.5">
      <c r="A6" s="141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50"/>
      <c r="N6" s="8"/>
      <c r="O6" s="8"/>
    </row>
    <row r="7" spans="1:15" s="151" customFormat="1" ht="16.5">
      <c r="A7" s="141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50"/>
      <c r="N7" s="8"/>
      <c r="O7" s="8"/>
    </row>
    <row r="8" spans="1:1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</row>
    <row r="9" spans="1:15" s="154" customFormat="1" ht="18.75">
      <c r="A9" s="153" t="s">
        <v>89</v>
      </c>
    </row>
    <row r="10" spans="1:15" s="154" customFormat="1" ht="18.75">
      <c r="A10" s="153"/>
      <c r="H10" s="155"/>
      <c r="I10" s="155"/>
      <c r="J10" s="155"/>
    </row>
    <row r="11" spans="1:15" ht="15.75">
      <c r="A11" s="156" t="s">
        <v>90</v>
      </c>
      <c r="C11" s="157">
        <f>SUM(C12:C13)</f>
        <v>6435190</v>
      </c>
      <c r="D11" s="156" t="s">
        <v>91</v>
      </c>
      <c r="E11" s="156"/>
      <c r="F11" s="170"/>
      <c r="G11" s="157"/>
      <c r="H11" s="158"/>
      <c r="I11" s="158"/>
      <c r="J11" s="158"/>
      <c r="K11" s="158"/>
    </row>
    <row r="12" spans="1:15" ht="16.5" customHeight="1">
      <c r="A12" s="156" t="s">
        <v>101</v>
      </c>
      <c r="B12" s="159"/>
      <c r="C12" s="157">
        <v>5446190</v>
      </c>
      <c r="D12" s="160"/>
      <c r="E12" s="160"/>
      <c r="G12" s="157"/>
      <c r="H12" s="157"/>
      <c r="I12" s="161"/>
      <c r="J12" s="162"/>
      <c r="K12" s="160"/>
      <c r="L12" s="160"/>
    </row>
    <row r="13" spans="1:15" ht="16.5" customHeight="1">
      <c r="A13" s="156" t="s">
        <v>102</v>
      </c>
      <c r="B13" s="159"/>
      <c r="C13" s="157">
        <v>989000</v>
      </c>
      <c r="D13" s="160"/>
      <c r="E13" s="160"/>
      <c r="F13" s="160"/>
      <c r="G13" s="157"/>
      <c r="H13" s="162"/>
      <c r="I13" s="161"/>
      <c r="J13" s="162"/>
      <c r="K13" s="160"/>
      <c r="L13" s="160"/>
    </row>
    <row r="14" spans="1:15" ht="16.5" customHeight="1">
      <c r="A14" s="156"/>
      <c r="B14" s="159"/>
      <c r="C14" s="157"/>
      <c r="D14" s="160"/>
      <c r="E14" s="160"/>
      <c r="F14" s="160"/>
      <c r="G14" s="157"/>
      <c r="H14" s="162"/>
      <c r="I14" s="161"/>
      <c r="J14" s="162"/>
      <c r="K14" s="160"/>
      <c r="L14" s="160"/>
    </row>
    <row r="15" spans="1:15" ht="16.5" customHeight="1">
      <c r="A15" s="156" t="s">
        <v>103</v>
      </c>
      <c r="B15" s="159"/>
      <c r="C15" s="157">
        <v>5922493</v>
      </c>
      <c r="D15" s="160"/>
      <c r="E15" s="160"/>
      <c r="F15" s="160"/>
      <c r="G15" s="157"/>
      <c r="H15" s="162"/>
      <c r="I15" s="161"/>
      <c r="J15" s="162"/>
      <c r="K15" s="160"/>
      <c r="L15" s="160"/>
    </row>
    <row r="16" spans="1:15" ht="16.5" customHeight="1">
      <c r="A16" s="156" t="s">
        <v>104</v>
      </c>
      <c r="B16" s="159"/>
      <c r="C16" s="157">
        <v>8697</v>
      </c>
      <c r="D16" s="160"/>
      <c r="E16" s="160"/>
      <c r="F16" s="160"/>
      <c r="G16" s="157"/>
      <c r="H16" s="162"/>
      <c r="I16" s="161"/>
      <c r="J16" s="162"/>
      <c r="K16" s="160"/>
      <c r="L16" s="160"/>
    </row>
    <row r="17" spans="1:14" ht="16.5" customHeight="1">
      <c r="A17" s="156" t="s">
        <v>105</v>
      </c>
      <c r="B17" s="159"/>
      <c r="C17" s="157">
        <v>504000</v>
      </c>
      <c r="D17" s="500"/>
      <c r="E17" s="160"/>
      <c r="F17" s="160"/>
      <c r="G17" s="157"/>
      <c r="H17" s="162"/>
      <c r="I17" s="161"/>
      <c r="J17" s="162"/>
      <c r="K17" s="160"/>
      <c r="L17" s="160"/>
    </row>
    <row r="18" spans="1:14" ht="16.5" customHeight="1">
      <c r="A18" s="156"/>
      <c r="B18" s="159"/>
      <c r="C18" s="157">
        <f>SUM(C15:C17)</f>
        <v>6435190</v>
      </c>
      <c r="D18" s="160"/>
      <c r="E18" s="160"/>
      <c r="F18" s="160"/>
      <c r="G18" s="157"/>
      <c r="H18" s="161"/>
      <c r="I18" s="162"/>
      <c r="J18" s="162"/>
      <c r="K18" s="160"/>
      <c r="L18" s="160"/>
    </row>
    <row r="19" spans="1:14" ht="16.5" customHeight="1">
      <c r="A19" s="156"/>
      <c r="B19" s="159"/>
      <c r="C19" s="157"/>
      <c r="D19" s="160"/>
      <c r="E19" s="160"/>
      <c r="F19" s="160"/>
      <c r="G19" s="157"/>
      <c r="H19" s="161"/>
      <c r="I19" s="162"/>
      <c r="J19" s="162"/>
      <c r="K19" s="160"/>
      <c r="L19" s="160"/>
    </row>
    <row r="20" spans="1:14" ht="15.75" thickBot="1">
      <c r="A20" s="163"/>
      <c r="B20" s="164"/>
    </row>
    <row r="21" spans="1:14" ht="29.25" thickBot="1">
      <c r="A21" s="165" t="s">
        <v>92</v>
      </c>
      <c r="B21" s="493" t="s">
        <v>66</v>
      </c>
      <c r="C21" s="494" t="s">
        <v>193</v>
      </c>
      <c r="D21" s="166" t="s">
        <v>106</v>
      </c>
      <c r="E21" s="167" t="s">
        <v>107</v>
      </c>
      <c r="F21" s="501" t="s">
        <v>194</v>
      </c>
      <c r="G21" s="495"/>
      <c r="H21" s="495"/>
      <c r="I21" s="496"/>
      <c r="J21" s="496"/>
      <c r="K21" s="496"/>
      <c r="L21" s="496"/>
    </row>
    <row r="22" spans="1:14" ht="15.75">
      <c r="A22" s="497" t="s">
        <v>93</v>
      </c>
      <c r="B22" s="168">
        <v>4669859.88</v>
      </c>
      <c r="C22" s="168">
        <f>ROUND(B22/B$28*100,2)</f>
        <v>79.58</v>
      </c>
      <c r="D22" s="518">
        <v>180850</v>
      </c>
      <c r="E22" s="519">
        <v>227176</v>
      </c>
      <c r="F22" s="502">
        <f>D22+E22</f>
        <v>408026</v>
      </c>
      <c r="G22" s="178"/>
      <c r="H22" s="178"/>
      <c r="I22" s="178"/>
      <c r="J22" s="178"/>
      <c r="K22" s="178"/>
      <c r="L22" s="178"/>
      <c r="M22" s="170"/>
      <c r="N22" s="170"/>
    </row>
    <row r="23" spans="1:14" ht="15.75">
      <c r="A23" s="498" t="s">
        <v>39</v>
      </c>
      <c r="B23" s="172">
        <v>19560</v>
      </c>
      <c r="C23" s="168">
        <f>ROUND(B23/B$28*100,2)</f>
        <v>0.33</v>
      </c>
      <c r="D23" s="518">
        <v>750</v>
      </c>
      <c r="E23" s="519">
        <v>942</v>
      </c>
      <c r="F23" s="503">
        <f t="shared" ref="F23:F27" si="0">D23+E23</f>
        <v>1692</v>
      </c>
      <c r="G23" s="178"/>
      <c r="H23" s="178"/>
      <c r="I23" s="178"/>
      <c r="J23" s="178"/>
      <c r="K23" s="178"/>
      <c r="L23" s="178"/>
      <c r="M23" s="170"/>
      <c r="N23" s="170"/>
    </row>
    <row r="24" spans="1:14" ht="15.75">
      <c r="A24" s="498" t="s">
        <v>42</v>
      </c>
      <c r="B24" s="172">
        <v>264064</v>
      </c>
      <c r="C24" s="168">
        <f>ROUND(B24/B$28*100,2)</f>
        <v>4.5</v>
      </c>
      <c r="D24" s="518">
        <v>10226</v>
      </c>
      <c r="E24" s="519">
        <v>12845</v>
      </c>
      <c r="F24" s="503">
        <f t="shared" si="0"/>
        <v>23071</v>
      </c>
      <c r="G24" s="178"/>
      <c r="H24" s="178"/>
      <c r="I24" s="178"/>
      <c r="J24" s="178"/>
      <c r="K24" s="178"/>
      <c r="L24" s="178"/>
      <c r="M24" s="170"/>
      <c r="N24" s="170"/>
    </row>
    <row r="25" spans="1:14" ht="15.75">
      <c r="A25" s="498" t="s">
        <v>94</v>
      </c>
      <c r="B25" s="172">
        <v>715662</v>
      </c>
      <c r="C25" s="168">
        <f>ROUND(B25/B$28*100,2)</f>
        <v>12.2</v>
      </c>
      <c r="D25" s="518">
        <v>27724</v>
      </c>
      <c r="E25" s="519">
        <v>34825</v>
      </c>
      <c r="F25" s="503">
        <f t="shared" si="0"/>
        <v>62549</v>
      </c>
      <c r="G25" s="178"/>
      <c r="H25" s="178"/>
      <c r="I25" s="178"/>
      <c r="J25" s="178"/>
      <c r="K25" s="178"/>
      <c r="L25" s="178"/>
      <c r="M25" s="170"/>
      <c r="N25" s="170"/>
    </row>
    <row r="26" spans="1:14" ht="15.75">
      <c r="A26" s="498" t="s">
        <v>40</v>
      </c>
      <c r="B26" s="172">
        <v>191140</v>
      </c>
      <c r="C26" s="168">
        <f>ROUND(B26/B$28*100,2)</f>
        <v>3.26</v>
      </c>
      <c r="D26" s="518">
        <v>7408</v>
      </c>
      <c r="E26" s="519">
        <v>9306</v>
      </c>
      <c r="F26" s="503">
        <f t="shared" si="0"/>
        <v>16714</v>
      </c>
      <c r="G26" s="178"/>
      <c r="H26" s="178"/>
      <c r="I26" s="178"/>
      <c r="J26" s="178"/>
      <c r="K26" s="178"/>
      <c r="L26" s="178"/>
      <c r="M26" s="170"/>
      <c r="N26" s="170"/>
    </row>
    <row r="27" spans="1:14" ht="16.5" thickBot="1">
      <c r="A27" s="499" t="s">
        <v>95</v>
      </c>
      <c r="B27" s="173">
        <v>8175</v>
      </c>
      <c r="C27" s="168">
        <v>0.13</v>
      </c>
      <c r="D27" s="518">
        <v>285</v>
      </c>
      <c r="E27" s="519">
        <v>360</v>
      </c>
      <c r="F27" s="504">
        <f t="shared" si="0"/>
        <v>645</v>
      </c>
      <c r="G27" s="178"/>
      <c r="H27" s="178"/>
      <c r="I27" s="178"/>
      <c r="J27" s="178"/>
      <c r="K27" s="178"/>
      <c r="L27" s="178"/>
      <c r="M27" s="170"/>
      <c r="N27" s="170"/>
    </row>
    <row r="28" spans="1:14" ht="16.5" thickBot="1">
      <c r="A28" s="174" t="s">
        <v>37</v>
      </c>
      <c r="B28" s="175">
        <f>SUM(B22:B27)</f>
        <v>5868460.8799999999</v>
      </c>
      <c r="C28" s="175">
        <f>SUM(C22:C27)</f>
        <v>100</v>
      </c>
      <c r="D28" s="520">
        <f>SUM(D22:D27)</f>
        <v>227243</v>
      </c>
      <c r="E28" s="302">
        <f>SUM(E22:E27)</f>
        <v>285454</v>
      </c>
      <c r="F28" s="505">
        <f>SUM(F22:F27)</f>
        <v>512697</v>
      </c>
      <c r="G28" s="178"/>
      <c r="H28" s="178"/>
      <c r="I28" s="178"/>
      <c r="J28" s="178"/>
      <c r="K28" s="178"/>
      <c r="L28" s="311"/>
    </row>
    <row r="29" spans="1:14" ht="15.75">
      <c r="A29" s="156"/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57"/>
    </row>
    <row r="30" spans="1:14" ht="15.75">
      <c r="B30" s="177"/>
      <c r="G30" s="170"/>
      <c r="H30" s="178"/>
      <c r="I30" s="170"/>
      <c r="J30" s="178"/>
      <c r="K30" s="178"/>
      <c r="L30" s="53"/>
    </row>
    <row r="31" spans="1:14" ht="15.75">
      <c r="A31" s="179" t="s">
        <v>96</v>
      </c>
      <c r="B31" s="180" t="s">
        <v>98</v>
      </c>
      <c r="C31" s="180" t="s">
        <v>97</v>
      </c>
      <c r="D31" s="180" t="s">
        <v>37</v>
      </c>
      <c r="F31" s="181"/>
      <c r="G31" s="181"/>
      <c r="H31" s="181"/>
      <c r="I31" s="181"/>
      <c r="J31" s="181"/>
      <c r="K31" s="181"/>
      <c r="L31" s="181"/>
    </row>
    <row r="32" spans="1:14" ht="15.75">
      <c r="A32" s="171" t="s">
        <v>99</v>
      </c>
      <c r="B32" s="182">
        <v>0</v>
      </c>
      <c r="C32" s="182">
        <v>1583.68</v>
      </c>
      <c r="D32" s="180">
        <f>SUM(B32:C32)</f>
        <v>1583.68</v>
      </c>
      <c r="F32" s="181"/>
      <c r="G32" s="181"/>
      <c r="H32" s="181"/>
      <c r="I32" s="181"/>
      <c r="J32" s="181"/>
      <c r="K32" s="181"/>
      <c r="L32" s="181"/>
    </row>
    <row r="33" spans="1:12" ht="15.75">
      <c r="A33" s="171" t="s">
        <v>100</v>
      </c>
      <c r="B33" s="182">
        <v>0</v>
      </c>
      <c r="C33" s="182">
        <v>10276.23</v>
      </c>
      <c r="D33" s="180">
        <f t="shared" ref="D33:D37" si="1">SUM(B33:C33)</f>
        <v>10276.23</v>
      </c>
      <c r="F33" s="181"/>
      <c r="G33" s="181"/>
      <c r="H33" s="181"/>
      <c r="I33" s="181"/>
      <c r="J33" s="181"/>
      <c r="K33" s="181"/>
      <c r="L33" s="181"/>
    </row>
    <row r="34" spans="1:12" ht="15.75">
      <c r="A34" s="171" t="s">
        <v>54</v>
      </c>
      <c r="B34" s="182">
        <v>1541.51</v>
      </c>
      <c r="C34" s="182">
        <v>7927.13</v>
      </c>
      <c r="D34" s="180">
        <f t="shared" si="1"/>
        <v>9468.64</v>
      </c>
      <c r="F34" s="181"/>
      <c r="G34" s="181"/>
      <c r="H34" s="181"/>
      <c r="I34" s="181"/>
      <c r="J34" s="181"/>
      <c r="K34" s="181"/>
      <c r="L34" s="181"/>
    </row>
    <row r="35" spans="1:12" ht="15.75">
      <c r="A35" s="171" t="s">
        <v>55</v>
      </c>
      <c r="B35" s="182">
        <v>2977.75</v>
      </c>
      <c r="C35" s="182">
        <v>6597.43</v>
      </c>
      <c r="D35" s="180">
        <f t="shared" si="1"/>
        <v>9575.18</v>
      </c>
      <c r="F35" s="181"/>
      <c r="G35" s="181"/>
      <c r="I35" s="181"/>
      <c r="J35" s="181"/>
      <c r="K35" s="181"/>
      <c r="L35" s="181"/>
    </row>
    <row r="36" spans="1:12" ht="15.75">
      <c r="A36" s="171" t="s">
        <v>67</v>
      </c>
      <c r="B36" s="182">
        <v>2526.2600000000002</v>
      </c>
      <c r="C36" s="182">
        <v>11576.42</v>
      </c>
      <c r="D36" s="180">
        <f t="shared" si="1"/>
        <v>14102.68</v>
      </c>
      <c r="F36" s="181"/>
      <c r="G36" s="181"/>
      <c r="I36" s="181"/>
      <c r="J36" s="181"/>
      <c r="K36" s="181"/>
      <c r="L36" s="181"/>
    </row>
    <row r="37" spans="1:12" ht="15.75">
      <c r="A37" s="171" t="s">
        <v>72</v>
      </c>
      <c r="B37" s="182">
        <v>702.37</v>
      </c>
      <c r="C37" s="182">
        <v>8323.34</v>
      </c>
      <c r="D37" s="180">
        <f t="shared" si="1"/>
        <v>9025.7100000000009</v>
      </c>
      <c r="F37" s="181"/>
      <c r="G37" s="181"/>
      <c r="I37" s="181"/>
      <c r="J37" s="181"/>
      <c r="K37" s="181"/>
      <c r="L37" s="181"/>
    </row>
    <row r="38" spans="1:12" ht="15.75">
      <c r="A38" s="179" t="s">
        <v>37</v>
      </c>
      <c r="B38" s="180">
        <f>SUM(B32:B37)</f>
        <v>7747.89</v>
      </c>
      <c r="C38" s="180">
        <f t="shared" ref="C38:D38" si="2">SUM(C32:C37)</f>
        <v>46284.229999999996</v>
      </c>
      <c r="D38" s="180">
        <f t="shared" si="2"/>
        <v>54032.12</v>
      </c>
      <c r="F38" s="181"/>
      <c r="G38" s="181"/>
      <c r="I38" s="181"/>
      <c r="J38" s="181"/>
      <c r="K38" s="181"/>
      <c r="L38" s="181"/>
    </row>
    <row r="39" spans="1:12" ht="15.75">
      <c r="A39" s="183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</row>
    <row r="40" spans="1:12" ht="15.75">
      <c r="A40" s="53" t="s">
        <v>50</v>
      </c>
      <c r="D40" s="170"/>
    </row>
    <row r="41" spans="1:12" ht="15.75">
      <c r="A41" s="53" t="s">
        <v>45</v>
      </c>
    </row>
  </sheetData>
  <pageMargins left="0.70866141732283472" right="0.70866141732283472" top="0.19685039370078741" bottom="0.19685039370078741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workbookViewId="0">
      <selection activeCell="H47" sqref="H47"/>
    </sheetView>
  </sheetViews>
  <sheetFormatPr defaultRowHeight="15"/>
  <cols>
    <col min="1" max="1" width="5.5703125" bestFit="1" customWidth="1"/>
    <col min="2" max="2" width="25.42578125" customWidth="1"/>
    <col min="3" max="3" width="18.42578125" bestFit="1" customWidth="1"/>
    <col min="4" max="5" width="17.85546875" customWidth="1"/>
    <col min="6" max="6" width="13.42578125" customWidth="1"/>
    <col min="7" max="7" width="16.42578125" customWidth="1"/>
    <col min="8" max="8" width="17.140625" customWidth="1"/>
    <col min="9" max="9" width="10.140625" bestFit="1" customWidth="1"/>
    <col min="10" max="10" width="12.42578125" customWidth="1"/>
  </cols>
  <sheetData>
    <row r="1" spans="1:12">
      <c r="A1" s="140" t="s">
        <v>0</v>
      </c>
      <c r="B1" s="140"/>
      <c r="C1" s="140"/>
      <c r="D1" s="140"/>
      <c r="E1" s="140"/>
      <c r="F1" s="140"/>
      <c r="G1" s="184"/>
      <c r="H1" s="184"/>
      <c r="I1" s="184"/>
    </row>
    <row r="2" spans="1:12" ht="15.75">
      <c r="A2" s="141" t="s">
        <v>202</v>
      </c>
      <c r="B2" s="48"/>
      <c r="C2" s="140"/>
      <c r="D2" s="140"/>
      <c r="E2" s="140"/>
      <c r="F2" s="140"/>
      <c r="G2" s="184"/>
      <c r="H2" s="184"/>
      <c r="I2" s="184"/>
    </row>
    <row r="3" spans="1:12">
      <c r="A3" s="4" t="s">
        <v>46</v>
      </c>
      <c r="B3" s="4"/>
      <c r="C3" s="139"/>
      <c r="D3" s="4" t="s">
        <v>108</v>
      </c>
      <c r="E3" s="139"/>
      <c r="F3" s="185"/>
      <c r="G3" s="4" t="s">
        <v>109</v>
      </c>
      <c r="H3" s="139"/>
      <c r="I3" s="140"/>
    </row>
    <row r="4" spans="1:12">
      <c r="A4" s="4" t="s">
        <v>1</v>
      </c>
      <c r="B4" s="4"/>
      <c r="C4" s="139"/>
      <c r="D4" s="4" t="s">
        <v>110</v>
      </c>
      <c r="E4" s="139"/>
      <c r="F4" s="185"/>
      <c r="G4" s="4" t="s">
        <v>2</v>
      </c>
      <c r="H4" s="139"/>
      <c r="I4" s="140"/>
    </row>
    <row r="5" spans="1:12">
      <c r="A5" s="1"/>
      <c r="B5" s="1"/>
      <c r="C5" s="140"/>
      <c r="D5" s="140"/>
      <c r="E5" s="140"/>
      <c r="F5" s="140"/>
      <c r="G5" s="184"/>
      <c r="H5" s="184"/>
      <c r="I5" s="184"/>
    </row>
    <row r="6" spans="1:12">
      <c r="A6" s="1"/>
      <c r="B6" s="1"/>
      <c r="C6" s="140"/>
      <c r="D6" s="140"/>
      <c r="E6" s="140"/>
      <c r="F6" s="140"/>
      <c r="G6" s="184"/>
      <c r="H6" s="184"/>
      <c r="I6" s="184"/>
    </row>
    <row r="7" spans="1:12">
      <c r="A7" s="184"/>
      <c r="B7" s="184"/>
      <c r="C7" s="9" t="s">
        <v>190</v>
      </c>
      <c r="D7" s="9"/>
      <c r="E7" s="186"/>
      <c r="F7" s="187"/>
      <c r="G7" s="187"/>
      <c r="H7" s="188"/>
      <c r="I7" s="184"/>
    </row>
    <row r="8" spans="1:12">
      <c r="A8" s="9"/>
      <c r="B8" s="184"/>
      <c r="D8" s="156" t="s">
        <v>111</v>
      </c>
      <c r="E8" s="184"/>
      <c r="F8" s="187"/>
      <c r="G8" s="187"/>
      <c r="H8" s="188"/>
      <c r="I8" s="184"/>
    </row>
    <row r="9" spans="1:12">
      <c r="A9" s="9"/>
      <c r="B9" s="184"/>
      <c r="C9" s="156"/>
      <c r="E9" s="184"/>
      <c r="F9" s="187"/>
      <c r="G9" s="187"/>
      <c r="H9" s="188"/>
      <c r="I9" s="184"/>
    </row>
    <row r="10" spans="1:12">
      <c r="A10" s="9"/>
      <c r="B10" s="184"/>
      <c r="D10" s="156"/>
      <c r="E10" s="184"/>
      <c r="F10" s="187"/>
      <c r="G10" s="187"/>
      <c r="H10" s="188"/>
      <c r="I10" s="184"/>
    </row>
    <row r="11" spans="1:12" ht="18.75">
      <c r="B11" s="9" t="s">
        <v>112</v>
      </c>
      <c r="C11" s="189">
        <v>408026</v>
      </c>
      <c r="D11" t="s">
        <v>70</v>
      </c>
      <c r="E11" s="190"/>
      <c r="F11" s="190"/>
      <c r="G11" s="190"/>
      <c r="H11" s="190"/>
      <c r="I11" s="190"/>
      <c r="J11" s="151"/>
    </row>
    <row r="12" spans="1:12" ht="16.5" thickBot="1">
      <c r="A12" s="191" t="s">
        <v>113</v>
      </c>
      <c r="B12" s="192"/>
      <c r="C12" s="192"/>
      <c r="D12" s="192"/>
      <c r="E12" s="193"/>
      <c r="F12" s="194"/>
      <c r="G12" s="195"/>
      <c r="H12" s="196"/>
      <c r="I12" s="192"/>
      <c r="J12" s="192"/>
    </row>
    <row r="13" spans="1:12" ht="26.25" customHeight="1" thickBot="1">
      <c r="A13" s="566" t="s">
        <v>4</v>
      </c>
      <c r="B13" s="568" t="s">
        <v>114</v>
      </c>
      <c r="C13" s="570" t="s">
        <v>138</v>
      </c>
      <c r="D13" s="572" t="s">
        <v>139</v>
      </c>
      <c r="E13" s="572"/>
      <c r="F13" s="573"/>
      <c r="G13" s="574" t="s">
        <v>140</v>
      </c>
      <c r="H13" s="575"/>
      <c r="I13" s="564" t="s">
        <v>119</v>
      </c>
      <c r="J13" s="306"/>
      <c r="K13" s="238"/>
      <c r="L13" s="238"/>
    </row>
    <row r="14" spans="1:12" ht="32.25" thickBot="1">
      <c r="A14" s="567"/>
      <c r="B14" s="569"/>
      <c r="C14" s="571"/>
      <c r="D14" s="284" t="s">
        <v>141</v>
      </c>
      <c r="E14" s="284" t="s">
        <v>142</v>
      </c>
      <c r="F14" s="285" t="s">
        <v>143</v>
      </c>
      <c r="G14" s="286" t="s">
        <v>144</v>
      </c>
      <c r="H14" s="287" t="s">
        <v>145</v>
      </c>
      <c r="I14" s="565"/>
      <c r="J14" s="307"/>
      <c r="K14" s="238"/>
      <c r="L14" s="238"/>
    </row>
    <row r="15" spans="1:12" ht="15.75">
      <c r="A15" s="288">
        <v>1</v>
      </c>
      <c r="B15" s="288" t="s">
        <v>146</v>
      </c>
      <c r="C15" s="210">
        <f>SUM(D15:F15)</f>
        <v>1173.33</v>
      </c>
      <c r="D15" s="209">
        <v>1036.2</v>
      </c>
      <c r="E15" s="209">
        <v>24</v>
      </c>
      <c r="F15" s="209">
        <v>113.13</v>
      </c>
      <c r="G15" s="210">
        <v>137</v>
      </c>
      <c r="H15" s="211">
        <v>705</v>
      </c>
      <c r="I15" s="492">
        <f>C15+G15+H15</f>
        <v>2015.33</v>
      </c>
      <c r="J15" s="307"/>
      <c r="K15" s="238"/>
      <c r="L15" s="238"/>
    </row>
    <row r="16" spans="1:12" ht="15.75">
      <c r="A16" s="290">
        <v>2</v>
      </c>
      <c r="B16" s="290" t="s">
        <v>7</v>
      </c>
      <c r="C16" s="216">
        <f t="shared" ref="C16:C24" si="0">SUM(D16:F16)</f>
        <v>692.34</v>
      </c>
      <c r="D16" s="214">
        <v>614.20000000000005</v>
      </c>
      <c r="E16" s="209">
        <v>24</v>
      </c>
      <c r="F16" s="214">
        <v>54.14</v>
      </c>
      <c r="G16" s="216">
        <v>68</v>
      </c>
      <c r="H16" s="217">
        <v>346.5</v>
      </c>
      <c r="I16" s="289">
        <f t="shared" ref="I16:I24" si="1">C16+G16+H16</f>
        <v>1106.8400000000001</v>
      </c>
      <c r="J16" s="307"/>
      <c r="K16" s="238"/>
      <c r="L16" s="238"/>
    </row>
    <row r="17" spans="1:12" ht="15.75">
      <c r="A17" s="290">
        <v>3</v>
      </c>
      <c r="B17" s="290" t="s">
        <v>8</v>
      </c>
      <c r="C17" s="216">
        <f t="shared" si="0"/>
        <v>772.6</v>
      </c>
      <c r="D17" s="214">
        <v>637.6</v>
      </c>
      <c r="E17" s="214">
        <v>15</v>
      </c>
      <c r="F17" s="214">
        <v>120</v>
      </c>
      <c r="G17" s="216">
        <v>116</v>
      </c>
      <c r="H17" s="217">
        <v>900</v>
      </c>
      <c r="I17" s="289">
        <f t="shared" si="1"/>
        <v>1788.6</v>
      </c>
      <c r="J17" s="307"/>
      <c r="K17" s="238"/>
      <c r="L17" s="238"/>
    </row>
    <row r="18" spans="1:12" ht="15.75">
      <c r="A18" s="290">
        <v>4</v>
      </c>
      <c r="B18" s="290" t="s">
        <v>9</v>
      </c>
      <c r="C18" s="216">
        <f t="shared" si="0"/>
        <v>756.19</v>
      </c>
      <c r="D18" s="214">
        <v>639.62</v>
      </c>
      <c r="E18" s="214">
        <v>24</v>
      </c>
      <c r="F18" s="214">
        <v>92.57</v>
      </c>
      <c r="G18" s="216">
        <v>157</v>
      </c>
      <c r="H18" s="217">
        <v>1253.5</v>
      </c>
      <c r="I18" s="289">
        <f t="shared" si="1"/>
        <v>2166.69</v>
      </c>
      <c r="J18" s="307"/>
      <c r="K18" s="238"/>
      <c r="L18" s="238"/>
    </row>
    <row r="19" spans="1:12" ht="15.75">
      <c r="A19" s="290">
        <v>5</v>
      </c>
      <c r="B19" s="290" t="s">
        <v>10</v>
      </c>
      <c r="C19" s="216">
        <f t="shared" si="0"/>
        <v>1057.48</v>
      </c>
      <c r="D19" s="214">
        <v>893.98</v>
      </c>
      <c r="E19" s="214">
        <v>24</v>
      </c>
      <c r="F19" s="214">
        <v>139.5</v>
      </c>
      <c r="G19" s="216">
        <v>122</v>
      </c>
      <c r="H19" s="217">
        <v>1112</v>
      </c>
      <c r="I19" s="289">
        <f t="shared" si="1"/>
        <v>2291.48</v>
      </c>
      <c r="J19" s="307"/>
      <c r="K19" s="238"/>
      <c r="L19" s="238"/>
    </row>
    <row r="20" spans="1:12" ht="15.75">
      <c r="A20" s="290">
        <v>6</v>
      </c>
      <c r="B20" s="290" t="s">
        <v>11</v>
      </c>
      <c r="C20" s="216">
        <f t="shared" si="0"/>
        <v>700.62</v>
      </c>
      <c r="D20" s="214">
        <v>559.62</v>
      </c>
      <c r="E20" s="214">
        <v>24</v>
      </c>
      <c r="F20" s="214">
        <v>117</v>
      </c>
      <c r="G20" s="216">
        <v>141</v>
      </c>
      <c r="H20" s="217">
        <v>817</v>
      </c>
      <c r="I20" s="291">
        <f t="shared" si="1"/>
        <v>1658.62</v>
      </c>
      <c r="J20" s="307"/>
      <c r="K20" s="238"/>
      <c r="L20" s="238"/>
    </row>
    <row r="21" spans="1:12" ht="15.75">
      <c r="A21" s="290">
        <v>7</v>
      </c>
      <c r="B21" s="290" t="s">
        <v>56</v>
      </c>
      <c r="C21" s="216">
        <f t="shared" si="0"/>
        <v>654.43000000000006</v>
      </c>
      <c r="D21" s="214">
        <v>537</v>
      </c>
      <c r="E21" s="214">
        <v>24</v>
      </c>
      <c r="F21" s="214">
        <v>93.43</v>
      </c>
      <c r="G21" s="216">
        <v>129</v>
      </c>
      <c r="H21" s="217">
        <v>593</v>
      </c>
      <c r="I21" s="291">
        <f t="shared" si="1"/>
        <v>1376.43</v>
      </c>
      <c r="J21" s="307"/>
      <c r="K21" s="238"/>
      <c r="L21" s="238"/>
    </row>
    <row r="22" spans="1:12" ht="15.75">
      <c r="A22" s="290">
        <v>8</v>
      </c>
      <c r="B22" s="290" t="s">
        <v>12</v>
      </c>
      <c r="C22" s="216">
        <f t="shared" si="0"/>
        <v>969.8</v>
      </c>
      <c r="D22" s="214">
        <v>758.4</v>
      </c>
      <c r="E22" s="214">
        <v>20</v>
      </c>
      <c r="F22" s="214">
        <v>191.4</v>
      </c>
      <c r="G22" s="216">
        <v>104</v>
      </c>
      <c r="H22" s="217">
        <v>758.4</v>
      </c>
      <c r="I22" s="291">
        <f t="shared" si="1"/>
        <v>1832.1999999999998</v>
      </c>
      <c r="J22" s="312"/>
      <c r="K22" s="238"/>
      <c r="L22" s="238"/>
    </row>
    <row r="23" spans="1:12" ht="15.75">
      <c r="A23" s="292">
        <v>9</v>
      </c>
      <c r="B23" s="290" t="s">
        <v>13</v>
      </c>
      <c r="C23" s="220">
        <f t="shared" si="0"/>
        <v>286</v>
      </c>
      <c r="D23" s="219">
        <v>184</v>
      </c>
      <c r="E23" s="214">
        <v>20</v>
      </c>
      <c r="F23" s="219">
        <v>82</v>
      </c>
      <c r="G23" s="220">
        <v>63</v>
      </c>
      <c r="H23" s="221">
        <v>284</v>
      </c>
      <c r="I23" s="291">
        <f t="shared" si="1"/>
        <v>633</v>
      </c>
      <c r="J23" s="312"/>
      <c r="K23" s="238"/>
      <c r="L23" s="238"/>
    </row>
    <row r="24" spans="1:12" ht="16.5" thickBot="1">
      <c r="A24" s="293">
        <v>10</v>
      </c>
      <c r="B24" s="294" t="s">
        <v>14</v>
      </c>
      <c r="C24" s="226">
        <f t="shared" si="0"/>
        <v>431</v>
      </c>
      <c r="D24" s="224">
        <v>279</v>
      </c>
      <c r="E24" s="225">
        <v>20</v>
      </c>
      <c r="F24" s="224">
        <v>132</v>
      </c>
      <c r="G24" s="226">
        <v>85</v>
      </c>
      <c r="H24" s="227">
        <v>304</v>
      </c>
      <c r="I24" s="295">
        <f t="shared" si="1"/>
        <v>820</v>
      </c>
      <c r="J24" s="312"/>
      <c r="K24" s="238"/>
      <c r="L24" s="238"/>
    </row>
    <row r="25" spans="1:12" ht="16.5" thickBot="1">
      <c r="A25" s="296"/>
      <c r="B25" s="297" t="s">
        <v>119</v>
      </c>
      <c r="C25" s="298">
        <f t="shared" ref="C25:I25" si="2">SUM(C15:C24)</f>
        <v>7493.7900000000009</v>
      </c>
      <c r="D25" s="299">
        <f t="shared" si="2"/>
        <v>6139.62</v>
      </c>
      <c r="E25" s="299">
        <f t="shared" si="2"/>
        <v>219</v>
      </c>
      <c r="F25" s="299">
        <f t="shared" si="2"/>
        <v>1135.17</v>
      </c>
      <c r="G25" s="300">
        <f t="shared" si="2"/>
        <v>1122</v>
      </c>
      <c r="H25" s="301">
        <f t="shared" si="2"/>
        <v>7073.4</v>
      </c>
      <c r="I25" s="302">
        <f t="shared" si="2"/>
        <v>15689.190000000002</v>
      </c>
      <c r="J25" s="312"/>
      <c r="K25" s="238"/>
      <c r="L25" s="238"/>
    </row>
    <row r="26" spans="1:12" ht="15.75">
      <c r="A26" s="308"/>
      <c r="B26" s="308"/>
      <c r="C26" s="309"/>
      <c r="D26" s="310"/>
      <c r="E26" s="310"/>
      <c r="F26" s="310"/>
      <c r="G26" s="309"/>
      <c r="H26" s="309"/>
      <c r="I26" s="311"/>
      <c r="J26" s="312"/>
      <c r="K26" s="238"/>
      <c r="L26" s="238"/>
    </row>
    <row r="27" spans="1:12">
      <c r="A27" s="229"/>
      <c r="B27" s="229"/>
      <c r="C27" s="230"/>
      <c r="D27" s="230"/>
      <c r="E27" s="230"/>
      <c r="F27" s="230"/>
      <c r="G27" s="230"/>
      <c r="H27" s="230"/>
      <c r="I27" s="230"/>
      <c r="J27" s="230"/>
      <c r="K27" s="238"/>
      <c r="L27" s="238"/>
    </row>
    <row r="28" spans="1:12" ht="13.5" customHeight="1">
      <c r="A28" s="229"/>
      <c r="B28" s="229"/>
      <c r="C28" s="230"/>
      <c r="D28" s="230"/>
      <c r="E28" s="230"/>
      <c r="F28" s="230"/>
      <c r="G28" s="230"/>
      <c r="H28" s="230"/>
      <c r="I28" s="230"/>
      <c r="J28" s="230"/>
    </row>
    <row r="29" spans="1:12">
      <c r="A29" s="229"/>
      <c r="B29" s="229" t="s">
        <v>192</v>
      </c>
      <c r="C29" s="230"/>
      <c r="D29" s="230"/>
      <c r="E29" s="230"/>
      <c r="F29" s="230">
        <f>C11/2</f>
        <v>204013</v>
      </c>
      <c r="G29" s="230"/>
      <c r="H29" s="230"/>
      <c r="I29" s="230"/>
      <c r="J29" s="230"/>
    </row>
    <row r="30" spans="1:12">
      <c r="A30" s="229"/>
      <c r="B30" s="150"/>
      <c r="C30" s="231"/>
      <c r="D30" s="231"/>
      <c r="E30" s="231"/>
      <c r="F30" s="232"/>
      <c r="G30" s="230"/>
      <c r="H30" s="230"/>
      <c r="I30" s="230"/>
      <c r="J30" s="230"/>
    </row>
    <row r="31" spans="1:12">
      <c r="A31" s="229"/>
      <c r="B31" s="150" t="s">
        <v>120</v>
      </c>
      <c r="C31" s="233"/>
      <c r="D31" s="233"/>
      <c r="E31" s="234"/>
      <c r="F31" s="235">
        <f>ROUND(C11/2,0)</f>
        <v>204013</v>
      </c>
      <c r="G31" s="230" t="s">
        <v>91</v>
      </c>
      <c r="H31" s="230">
        <f>C11-F29-F31</f>
        <v>0</v>
      </c>
      <c r="I31" s="151"/>
      <c r="J31" s="230"/>
    </row>
    <row r="32" spans="1:12">
      <c r="A32" s="229"/>
      <c r="B32" s="229" t="s">
        <v>188</v>
      </c>
      <c r="C32" s="230"/>
      <c r="D32" s="230"/>
      <c r="E32" s="230"/>
      <c r="F32" s="236">
        <f>ROUND(F31/2,0)</f>
        <v>102007</v>
      </c>
      <c r="G32" s="230"/>
      <c r="H32" s="230"/>
      <c r="I32" s="151"/>
      <c r="J32" s="230"/>
    </row>
    <row r="33" spans="1:10">
      <c r="A33" s="229"/>
      <c r="B33" s="229" t="s">
        <v>189</v>
      </c>
      <c r="C33" s="230"/>
      <c r="D33" s="230"/>
      <c r="E33" s="230"/>
      <c r="F33" s="236">
        <f>F31-F32</f>
        <v>102006</v>
      </c>
      <c r="G33" s="230"/>
      <c r="H33" s="230"/>
      <c r="I33" s="151"/>
      <c r="J33" s="230"/>
    </row>
    <row r="34" spans="1:10">
      <c r="A34" s="229"/>
      <c r="B34" s="229"/>
      <c r="C34" s="230"/>
      <c r="D34" s="230"/>
      <c r="E34" s="230" t="s">
        <v>121</v>
      </c>
      <c r="F34" s="237" t="str">
        <f>IF((F33+F32)&lt;&gt;F31,"eroare","ok")</f>
        <v>ok</v>
      </c>
      <c r="G34" s="230">
        <f>SUM(F32:F33)-F31</f>
        <v>0</v>
      </c>
      <c r="H34" s="230"/>
      <c r="I34" s="230"/>
      <c r="J34" s="230"/>
    </row>
    <row r="35" spans="1:10">
      <c r="A35" s="229"/>
      <c r="B35" s="229"/>
      <c r="C35" s="230"/>
      <c r="D35" s="230"/>
      <c r="E35" s="230"/>
      <c r="F35" s="230"/>
      <c r="G35" s="230"/>
      <c r="H35" s="230"/>
      <c r="I35" s="230"/>
      <c r="J35" s="230"/>
    </row>
    <row r="36" spans="1:10">
      <c r="A36" s="229"/>
      <c r="B36" s="229" t="s">
        <v>122</v>
      </c>
      <c r="C36" s="230"/>
      <c r="D36" s="230"/>
      <c r="E36" s="230"/>
      <c r="F36" s="230"/>
      <c r="G36" s="230"/>
      <c r="H36" s="230"/>
      <c r="I36" s="230"/>
      <c r="J36" s="230"/>
    </row>
    <row r="37" spans="1:10">
      <c r="A37" s="229"/>
      <c r="B37" s="229"/>
      <c r="C37" s="230"/>
      <c r="D37" s="230"/>
      <c r="E37" s="230"/>
      <c r="F37" s="230"/>
      <c r="G37" s="230"/>
      <c r="H37" s="230"/>
      <c r="I37" s="230"/>
      <c r="J37" s="230"/>
    </row>
    <row r="38" spans="1:10" ht="16.5" thickBot="1">
      <c r="C38" s="52" t="s">
        <v>187</v>
      </c>
    </row>
    <row r="39" spans="1:10" s="238" customFormat="1" ht="15.75">
      <c r="B39" s="239" t="s">
        <v>123</v>
      </c>
      <c r="C39" s="240" t="s">
        <v>124</v>
      </c>
      <c r="D39" s="241" t="s">
        <v>125</v>
      </c>
      <c r="E39" s="241" t="s">
        <v>126</v>
      </c>
      <c r="F39" s="242" t="s">
        <v>127</v>
      </c>
      <c r="G39" s="491" t="s">
        <v>121</v>
      </c>
    </row>
    <row r="40" spans="1:10" ht="15.75">
      <c r="B40" s="243" t="s">
        <v>128</v>
      </c>
      <c r="C40" s="244">
        <f>F29</f>
        <v>204013</v>
      </c>
      <c r="D40" s="244">
        <f>F32</f>
        <v>102007</v>
      </c>
      <c r="E40" s="244">
        <f>F33</f>
        <v>102006</v>
      </c>
      <c r="F40" s="245">
        <f>SUM(C40:E40)</f>
        <v>408026</v>
      </c>
      <c r="G40" s="246">
        <f>F40-C11</f>
        <v>0</v>
      </c>
      <c r="H40" s="230"/>
      <c r="I40" s="151"/>
    </row>
    <row r="41" spans="1:10" ht="16.5" thickBot="1">
      <c r="B41" s="247" t="s">
        <v>129</v>
      </c>
      <c r="C41" s="248">
        <f>ROUND(C40/C25,4)</f>
        <v>27.224299999999999</v>
      </c>
      <c r="D41" s="248">
        <f>ROUND(D40/G25,4)</f>
        <v>90.915300000000002</v>
      </c>
      <c r="E41" s="248">
        <f>ROUND(E40/H25,4)</f>
        <v>14.421099999999999</v>
      </c>
      <c r="F41" s="249"/>
      <c r="G41" s="238"/>
      <c r="H41" s="170"/>
    </row>
    <row r="42" spans="1:10" ht="15.75">
      <c r="B42" s="250"/>
      <c r="C42" s="251"/>
      <c r="D42" s="251"/>
      <c r="E42" s="251"/>
      <c r="F42" s="183"/>
      <c r="G42" s="238"/>
      <c r="H42" s="170"/>
    </row>
    <row r="43" spans="1:10" ht="15.75">
      <c r="B43" s="250"/>
      <c r="C43" s="251"/>
      <c r="D43" s="251"/>
      <c r="E43" s="251"/>
      <c r="F43" s="183"/>
      <c r="G43" s="238"/>
      <c r="H43" s="170"/>
    </row>
    <row r="44" spans="1:10" ht="15.75">
      <c r="B44" s="250"/>
      <c r="C44" s="251"/>
      <c r="D44" s="251"/>
      <c r="E44" s="251"/>
      <c r="F44" s="183"/>
      <c r="G44" s="238"/>
    </row>
    <row r="45" spans="1:10" ht="16.5" thickBot="1">
      <c r="B45" s="252"/>
      <c r="C45" s="253"/>
      <c r="D45" s="253"/>
      <c r="E45" s="253"/>
      <c r="F45" s="254"/>
      <c r="G45" s="238"/>
    </row>
    <row r="46" spans="1:10" ht="16.5" thickBot="1">
      <c r="A46" s="202" t="s">
        <v>4</v>
      </c>
      <c r="B46" s="255" t="s">
        <v>114</v>
      </c>
      <c r="C46" s="256" t="s">
        <v>130</v>
      </c>
      <c r="D46" s="257" t="s">
        <v>131</v>
      </c>
      <c r="E46" s="257" t="s">
        <v>132</v>
      </c>
      <c r="F46" s="258" t="s">
        <v>127</v>
      </c>
    </row>
    <row r="47" spans="1:10" ht="15.75" thickBot="1">
      <c r="A47" s="202">
        <v>0</v>
      </c>
      <c r="B47" s="255">
        <v>1</v>
      </c>
      <c r="C47" s="259" t="s">
        <v>133</v>
      </c>
      <c r="D47" s="260" t="s">
        <v>134</v>
      </c>
      <c r="E47" s="261" t="s">
        <v>135</v>
      </c>
      <c r="F47" s="262" t="s">
        <v>117</v>
      </c>
    </row>
    <row r="48" spans="1:10">
      <c r="A48" s="207">
        <v>1</v>
      </c>
      <c r="B48" s="263" t="s">
        <v>6</v>
      </c>
      <c r="C48" s="264">
        <f t="shared" ref="C48:C57" si="3">ROUND(C$41*C15,0)</f>
        <v>31943</v>
      </c>
      <c r="D48" s="264">
        <f t="shared" ref="D48:D57" si="4">ROUND(D$41*G15,0)</f>
        <v>12455</v>
      </c>
      <c r="E48" s="265">
        <f t="shared" ref="E48:E57" si="5">ROUND(E$41*H15,0)</f>
        <v>10167</v>
      </c>
      <c r="F48" s="266">
        <f>SUM(C48:E48)</f>
        <v>54565</v>
      </c>
      <c r="G48" s="170"/>
      <c r="H48" s="230"/>
      <c r="I48" s="151"/>
      <c r="J48" s="151"/>
    </row>
    <row r="49" spans="1:10">
      <c r="A49" s="212">
        <v>2</v>
      </c>
      <c r="B49" s="218" t="s">
        <v>7</v>
      </c>
      <c r="C49" s="264">
        <f t="shared" si="3"/>
        <v>18848</v>
      </c>
      <c r="D49" s="264">
        <f t="shared" si="4"/>
        <v>6182</v>
      </c>
      <c r="E49" s="265">
        <f t="shared" si="5"/>
        <v>4997</v>
      </c>
      <c r="F49" s="266">
        <f t="shared" ref="F49:F57" si="6">SUM(C49:E49)</f>
        <v>30027</v>
      </c>
      <c r="G49" s="170"/>
      <c r="H49" s="230"/>
      <c r="I49" s="151"/>
      <c r="J49" s="151"/>
    </row>
    <row r="50" spans="1:10">
      <c r="A50" s="218">
        <v>3</v>
      </c>
      <c r="B50" s="218" t="s">
        <v>8</v>
      </c>
      <c r="C50" s="264">
        <f t="shared" si="3"/>
        <v>21033</v>
      </c>
      <c r="D50" s="264">
        <f t="shared" si="4"/>
        <v>10546</v>
      </c>
      <c r="E50" s="265">
        <f t="shared" si="5"/>
        <v>12979</v>
      </c>
      <c r="F50" s="266">
        <f t="shared" si="6"/>
        <v>44558</v>
      </c>
      <c r="G50" s="170"/>
      <c r="H50" s="230"/>
      <c r="I50" s="151"/>
      <c r="J50" s="151"/>
    </row>
    <row r="51" spans="1:10">
      <c r="A51" s="218">
        <v>4</v>
      </c>
      <c r="B51" s="218" t="s">
        <v>9</v>
      </c>
      <c r="C51" s="264">
        <f t="shared" si="3"/>
        <v>20587</v>
      </c>
      <c r="D51" s="264">
        <f t="shared" si="4"/>
        <v>14274</v>
      </c>
      <c r="E51" s="265">
        <f t="shared" si="5"/>
        <v>18077</v>
      </c>
      <c r="F51" s="266">
        <f t="shared" si="6"/>
        <v>52938</v>
      </c>
      <c r="G51" s="170"/>
      <c r="H51" s="230"/>
      <c r="I51" s="151"/>
      <c r="J51" s="151"/>
    </row>
    <row r="52" spans="1:10">
      <c r="A52" s="218">
        <v>5</v>
      </c>
      <c r="B52" s="218" t="s">
        <v>10</v>
      </c>
      <c r="C52" s="264">
        <f t="shared" si="3"/>
        <v>28789</v>
      </c>
      <c r="D52" s="264">
        <f t="shared" si="4"/>
        <v>11092</v>
      </c>
      <c r="E52" s="265">
        <f t="shared" si="5"/>
        <v>16036</v>
      </c>
      <c r="F52" s="266">
        <f t="shared" si="6"/>
        <v>55917</v>
      </c>
      <c r="G52" s="170"/>
      <c r="H52" s="230"/>
      <c r="I52" s="151"/>
      <c r="J52" s="151"/>
    </row>
    <row r="53" spans="1:10">
      <c r="A53" s="218">
        <v>6</v>
      </c>
      <c r="B53" s="218" t="s">
        <v>11</v>
      </c>
      <c r="C53" s="264">
        <f t="shared" si="3"/>
        <v>19074</v>
      </c>
      <c r="D53" s="264">
        <f t="shared" si="4"/>
        <v>12819</v>
      </c>
      <c r="E53" s="265">
        <f t="shared" si="5"/>
        <v>11782</v>
      </c>
      <c r="F53" s="266">
        <f t="shared" si="6"/>
        <v>43675</v>
      </c>
      <c r="G53" s="170"/>
      <c r="H53" s="230"/>
      <c r="I53" s="151"/>
      <c r="J53" s="151"/>
    </row>
    <row r="54" spans="1:10">
      <c r="A54" s="218">
        <v>7</v>
      </c>
      <c r="B54" s="218" t="s">
        <v>118</v>
      </c>
      <c r="C54" s="264">
        <f t="shared" si="3"/>
        <v>17816</v>
      </c>
      <c r="D54" s="264">
        <f t="shared" si="4"/>
        <v>11728</v>
      </c>
      <c r="E54" s="265">
        <f t="shared" si="5"/>
        <v>8552</v>
      </c>
      <c r="F54" s="266">
        <f t="shared" si="6"/>
        <v>38096</v>
      </c>
      <c r="G54" s="170"/>
      <c r="H54" s="230"/>
      <c r="I54" s="151"/>
      <c r="J54" s="151"/>
    </row>
    <row r="55" spans="1:10">
      <c r="A55" s="218">
        <v>8</v>
      </c>
      <c r="B55" s="218" t="s">
        <v>12</v>
      </c>
      <c r="C55" s="264">
        <f t="shared" si="3"/>
        <v>26402</v>
      </c>
      <c r="D55" s="264">
        <f t="shared" si="4"/>
        <v>9455</v>
      </c>
      <c r="E55" s="265">
        <f t="shared" si="5"/>
        <v>10937</v>
      </c>
      <c r="F55" s="266">
        <f t="shared" si="6"/>
        <v>46794</v>
      </c>
      <c r="G55" s="170"/>
      <c r="H55" s="230"/>
      <c r="I55" s="151"/>
      <c r="J55" s="151"/>
    </row>
    <row r="56" spans="1:10">
      <c r="A56" s="218">
        <v>9</v>
      </c>
      <c r="B56" s="218" t="s">
        <v>13</v>
      </c>
      <c r="C56" s="264">
        <f t="shared" si="3"/>
        <v>7786</v>
      </c>
      <c r="D56" s="264">
        <f t="shared" si="4"/>
        <v>5728</v>
      </c>
      <c r="E56" s="265">
        <f t="shared" si="5"/>
        <v>4096</v>
      </c>
      <c r="F56" s="266">
        <f t="shared" si="6"/>
        <v>17610</v>
      </c>
      <c r="G56" s="170"/>
      <c r="H56" s="230"/>
      <c r="I56" s="151"/>
      <c r="J56" s="151"/>
    </row>
    <row r="57" spans="1:10" ht="15.75" thickBot="1">
      <c r="A57" s="222">
        <v>10</v>
      </c>
      <c r="B57" s="267" t="s">
        <v>14</v>
      </c>
      <c r="C57" s="264">
        <f t="shared" si="3"/>
        <v>11734</v>
      </c>
      <c r="D57" s="264">
        <f t="shared" si="4"/>
        <v>7728</v>
      </c>
      <c r="E57" s="265">
        <f t="shared" si="5"/>
        <v>4384</v>
      </c>
      <c r="F57" s="266">
        <f t="shared" si="6"/>
        <v>23846</v>
      </c>
      <c r="G57" s="170"/>
      <c r="H57" s="230"/>
      <c r="I57" s="151"/>
      <c r="J57" s="151"/>
    </row>
    <row r="58" spans="1:10" ht="15.75" thickBot="1">
      <c r="A58" s="228"/>
      <c r="B58" s="268" t="s">
        <v>119</v>
      </c>
      <c r="C58" s="269">
        <f>SUM(C48:C57)</f>
        <v>204012</v>
      </c>
      <c r="D58" s="269">
        <f>SUM(D48:D57)</f>
        <v>102007</v>
      </c>
      <c r="E58" s="269">
        <f>SUM(E48:E57)</f>
        <v>102007</v>
      </c>
      <c r="F58" s="270">
        <f>SUM(F48:F57)</f>
        <v>408026</v>
      </c>
      <c r="G58" s="170"/>
      <c r="I58" s="170"/>
    </row>
    <row r="60" spans="1:10" ht="15.75">
      <c r="B60" s="271" t="s">
        <v>121</v>
      </c>
      <c r="C60" s="272" t="str">
        <f>IF(C58&lt;&gt;C40,"eroare","ok")</f>
        <v>eroare</v>
      </c>
      <c r="D60" s="272" t="str">
        <f>IF(D58&lt;&gt;D40,"eroare","ok")</f>
        <v>ok</v>
      </c>
      <c r="E60" s="272" t="str">
        <f>IF(E58&lt;&gt;E40,"eroare","ok")</f>
        <v>eroare</v>
      </c>
      <c r="F60" s="272" t="str">
        <f>IF(F58&lt;&gt;F40,"eroare","ok")</f>
        <v>ok</v>
      </c>
    </row>
    <row r="61" spans="1:10">
      <c r="B61" s="273" t="s">
        <v>136</v>
      </c>
      <c r="C61" s="274">
        <f>C58-C40</f>
        <v>-1</v>
      </c>
      <c r="D61" s="274">
        <f>D58-D40</f>
        <v>0</v>
      </c>
      <c r="E61" s="274">
        <f>E58-E40</f>
        <v>1</v>
      </c>
      <c r="F61" s="274">
        <f>F58-F40</f>
        <v>0</v>
      </c>
    </row>
    <row r="62" spans="1:10">
      <c r="B62" s="273"/>
    </row>
    <row r="63" spans="1:10">
      <c r="B63" s="9" t="s">
        <v>190</v>
      </c>
    </row>
    <row r="64" spans="1:10" ht="15.75" thickBot="1">
      <c r="G64" s="238"/>
      <c r="H64" s="238"/>
      <c r="I64" s="238"/>
    </row>
    <row r="65" spans="1:10" ht="17.25" thickBot="1">
      <c r="A65" s="202" t="s">
        <v>4</v>
      </c>
      <c r="B65" s="255" t="s">
        <v>114</v>
      </c>
      <c r="C65" s="275" t="s">
        <v>191</v>
      </c>
      <c r="D65" s="79" t="s">
        <v>76</v>
      </c>
      <c r="E65" s="50" t="s">
        <v>77</v>
      </c>
      <c r="F65" s="55"/>
      <c r="G65" s="55"/>
      <c r="H65" s="55"/>
      <c r="I65" s="283"/>
      <c r="J65" s="151"/>
    </row>
    <row r="66" spans="1:10">
      <c r="A66" s="276">
        <v>1</v>
      </c>
      <c r="B66" s="263" t="s">
        <v>6</v>
      </c>
      <c r="C66" s="485">
        <f t="shared" ref="C66:C75" si="7">F48</f>
        <v>54565</v>
      </c>
      <c r="D66" s="264">
        <f>ROUND(C66*44.323/100,0)</f>
        <v>24185</v>
      </c>
      <c r="E66" s="486">
        <v>30380</v>
      </c>
      <c r="F66" s="253"/>
      <c r="G66" s="253"/>
      <c r="H66" s="407"/>
      <c r="I66" s="230"/>
      <c r="J66" s="277"/>
    </row>
    <row r="67" spans="1:10">
      <c r="A67" s="278">
        <v>2</v>
      </c>
      <c r="B67" s="218" t="s">
        <v>7</v>
      </c>
      <c r="C67" s="485">
        <f t="shared" si="7"/>
        <v>30027</v>
      </c>
      <c r="D67" s="264">
        <f t="shared" ref="D67:D74" si="8">ROUND(C67*44.323/100,0)</f>
        <v>13309</v>
      </c>
      <c r="E67" s="486">
        <v>16718</v>
      </c>
      <c r="F67" s="253"/>
      <c r="G67" s="253"/>
      <c r="H67" s="407"/>
      <c r="I67" s="230"/>
      <c r="J67" s="277"/>
    </row>
    <row r="68" spans="1:10">
      <c r="A68" s="278">
        <v>3</v>
      </c>
      <c r="B68" s="218" t="s">
        <v>8</v>
      </c>
      <c r="C68" s="485">
        <f t="shared" si="7"/>
        <v>44558</v>
      </c>
      <c r="D68" s="264">
        <f t="shared" si="8"/>
        <v>19749</v>
      </c>
      <c r="E68" s="486">
        <v>24809</v>
      </c>
      <c r="F68" s="253"/>
      <c r="G68" s="253"/>
      <c r="H68" s="407"/>
      <c r="I68" s="230"/>
      <c r="J68" s="277"/>
    </row>
    <row r="69" spans="1:10">
      <c r="A69" s="278">
        <v>4</v>
      </c>
      <c r="B69" s="218" t="s">
        <v>9</v>
      </c>
      <c r="C69" s="485">
        <f t="shared" si="7"/>
        <v>52938</v>
      </c>
      <c r="D69" s="264">
        <f t="shared" si="8"/>
        <v>23464</v>
      </c>
      <c r="E69" s="486">
        <v>29474</v>
      </c>
      <c r="F69" s="253"/>
      <c r="G69" s="253"/>
      <c r="H69" s="407"/>
      <c r="I69" s="230"/>
      <c r="J69" s="277"/>
    </row>
    <row r="70" spans="1:10">
      <c r="A70" s="278">
        <v>5</v>
      </c>
      <c r="B70" s="218" t="s">
        <v>10</v>
      </c>
      <c r="C70" s="485">
        <f t="shared" si="7"/>
        <v>55917</v>
      </c>
      <c r="D70" s="264">
        <f t="shared" si="8"/>
        <v>24784</v>
      </c>
      <c r="E70" s="486">
        <v>31133</v>
      </c>
      <c r="F70" s="253"/>
      <c r="G70" s="253"/>
      <c r="H70" s="407"/>
      <c r="I70" s="230"/>
      <c r="J70" s="277"/>
    </row>
    <row r="71" spans="1:10">
      <c r="A71" s="278">
        <v>6</v>
      </c>
      <c r="B71" s="218" t="s">
        <v>11</v>
      </c>
      <c r="C71" s="485">
        <f t="shared" si="7"/>
        <v>43675</v>
      </c>
      <c r="D71" s="264">
        <f t="shared" si="8"/>
        <v>19358</v>
      </c>
      <c r="E71" s="486">
        <v>24317</v>
      </c>
      <c r="F71" s="253"/>
      <c r="G71" s="253"/>
      <c r="H71" s="407"/>
      <c r="I71" s="230"/>
      <c r="J71" s="277"/>
    </row>
    <row r="72" spans="1:10">
      <c r="A72" s="278">
        <v>7</v>
      </c>
      <c r="B72" s="218" t="s">
        <v>118</v>
      </c>
      <c r="C72" s="485">
        <f t="shared" si="7"/>
        <v>38096</v>
      </c>
      <c r="D72" s="264">
        <f t="shared" si="8"/>
        <v>16885</v>
      </c>
      <c r="E72" s="486">
        <v>21211</v>
      </c>
      <c r="F72" s="253"/>
      <c r="G72" s="253"/>
      <c r="H72" s="407"/>
      <c r="I72" s="230"/>
      <c r="J72" s="277"/>
    </row>
    <row r="73" spans="1:10">
      <c r="A73" s="278">
        <v>8</v>
      </c>
      <c r="B73" s="218" t="s">
        <v>12</v>
      </c>
      <c r="C73" s="485">
        <f t="shared" si="7"/>
        <v>46794</v>
      </c>
      <c r="D73" s="264">
        <f t="shared" si="8"/>
        <v>20741</v>
      </c>
      <c r="E73" s="486">
        <v>26053</v>
      </c>
      <c r="F73" s="253"/>
      <c r="G73" s="253"/>
      <c r="H73" s="407"/>
      <c r="I73" s="230"/>
      <c r="J73" s="277"/>
    </row>
    <row r="74" spans="1:10">
      <c r="A74" s="278">
        <v>9</v>
      </c>
      <c r="B74" s="218" t="s">
        <v>13</v>
      </c>
      <c r="C74" s="485">
        <f t="shared" si="7"/>
        <v>17610</v>
      </c>
      <c r="D74" s="264">
        <f t="shared" si="8"/>
        <v>7805</v>
      </c>
      <c r="E74" s="486">
        <v>9805</v>
      </c>
      <c r="F74" s="253"/>
      <c r="G74" s="253"/>
      <c r="H74" s="407"/>
      <c r="I74" s="230"/>
      <c r="J74" s="277"/>
    </row>
    <row r="75" spans="1:10" ht="15.75" thickBot="1">
      <c r="A75" s="279">
        <v>10</v>
      </c>
      <c r="B75" s="267" t="s">
        <v>14</v>
      </c>
      <c r="C75" s="485">
        <f t="shared" si="7"/>
        <v>23846</v>
      </c>
      <c r="D75" s="264">
        <v>10570</v>
      </c>
      <c r="E75" s="486">
        <v>13276</v>
      </c>
      <c r="F75" s="253"/>
      <c r="G75" s="253"/>
      <c r="H75" s="407"/>
      <c r="I75" s="230"/>
      <c r="J75" s="277"/>
    </row>
    <row r="76" spans="1:10" ht="15.75" thickBot="1">
      <c r="A76" s="280"/>
      <c r="B76" s="268" t="s">
        <v>119</v>
      </c>
      <c r="C76" s="281">
        <f t="shared" ref="C76:E76" si="9">SUM(C66:C75)</f>
        <v>408026</v>
      </c>
      <c r="D76" s="281">
        <f t="shared" si="9"/>
        <v>180850</v>
      </c>
      <c r="E76" s="282">
        <f t="shared" si="9"/>
        <v>227176</v>
      </c>
      <c r="F76" s="251"/>
      <c r="G76" s="251"/>
      <c r="H76" s="251"/>
      <c r="I76" s="283"/>
      <c r="J76" s="151"/>
    </row>
    <row r="77" spans="1:10">
      <c r="A77" s="229"/>
      <c r="B77" s="229"/>
      <c r="C77" s="1"/>
      <c r="D77" s="253"/>
      <c r="E77" s="251"/>
      <c r="F77" s="251"/>
      <c r="G77" s="283"/>
      <c r="H77" s="283"/>
      <c r="I77" s="283"/>
      <c r="J77" s="151"/>
    </row>
    <row r="78" spans="1:10">
      <c r="B78" s="1" t="s">
        <v>137</v>
      </c>
      <c r="C78" s="1"/>
      <c r="G78" s="238"/>
      <c r="H78" s="238"/>
      <c r="I78" s="238"/>
    </row>
    <row r="79" spans="1:10" ht="16.5">
      <c r="B79" s="1" t="s">
        <v>45</v>
      </c>
      <c r="C79" s="3"/>
      <c r="D79" s="64"/>
      <c r="E79" s="64"/>
      <c r="F79" s="64"/>
      <c r="G79" s="33"/>
      <c r="H79" s="33"/>
      <c r="I79" s="407"/>
    </row>
    <row r="80" spans="1:10">
      <c r="D80" s="277"/>
      <c r="E80" s="277"/>
      <c r="F80" s="151"/>
      <c r="G80" s="283"/>
      <c r="H80" s="283"/>
      <c r="I80" s="283"/>
    </row>
    <row r="81" spans="4:8">
      <c r="D81" s="170"/>
      <c r="E81" s="170"/>
      <c r="F81" s="170"/>
      <c r="G81" s="170"/>
      <c r="H81" s="170"/>
    </row>
  </sheetData>
  <mergeCells count="6">
    <mergeCell ref="I13:I14"/>
    <mergeCell ref="A13:A14"/>
    <mergeCell ref="B13:B14"/>
    <mergeCell ref="C13:C14"/>
    <mergeCell ref="D13:F13"/>
    <mergeCell ref="G13:H13"/>
  </mergeCells>
  <pageMargins left="0.19685039370078741" right="0" top="0.19685039370078741" bottom="0.39370078740157483" header="0.31496062992125984" footer="0.31496062992125984"/>
  <pageSetup paperSize="9" scale="80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A2" sqref="A2:B2"/>
    </sheetView>
  </sheetViews>
  <sheetFormatPr defaultRowHeight="15"/>
  <cols>
    <col min="1" max="1" width="5.28515625" style="163" customWidth="1"/>
    <col min="2" max="2" width="23.5703125" style="163" customWidth="1"/>
    <col min="3" max="3" width="17" style="163" customWidth="1"/>
    <col min="4" max="4" width="15.28515625" style="163" customWidth="1"/>
    <col min="5" max="6" width="15.5703125" style="163" customWidth="1"/>
    <col min="7" max="7" width="18.7109375" style="163" customWidth="1"/>
    <col min="8" max="8" width="12.7109375" style="163" customWidth="1"/>
    <col min="9" max="16384" width="9.140625" style="163"/>
  </cols>
  <sheetData>
    <row r="1" spans="1:8">
      <c r="A1" s="1" t="s">
        <v>0</v>
      </c>
      <c r="B1" s="140"/>
      <c r="C1" s="140"/>
      <c r="D1" s="140"/>
      <c r="E1" s="140"/>
      <c r="F1" s="140"/>
      <c r="G1" s="140"/>
      <c r="H1" s="140"/>
    </row>
    <row r="2" spans="1:8" ht="15.75">
      <c r="A2" s="141" t="s">
        <v>202</v>
      </c>
      <c r="B2" s="48"/>
      <c r="C2" s="140"/>
      <c r="D2" s="140"/>
      <c r="E2" s="140"/>
      <c r="F2" s="140"/>
      <c r="G2" s="140"/>
      <c r="H2" s="140"/>
    </row>
    <row r="3" spans="1:8">
      <c r="A3" s="4" t="s">
        <v>46</v>
      </c>
      <c r="B3" s="4"/>
      <c r="C3" s="139"/>
      <c r="D3" s="4" t="s">
        <v>108</v>
      </c>
      <c r="E3" s="139"/>
      <c r="F3" s="185"/>
      <c r="G3" s="4" t="s">
        <v>109</v>
      </c>
      <c r="H3" s="139"/>
    </row>
    <row r="4" spans="1:8">
      <c r="A4" s="4" t="s">
        <v>1</v>
      </c>
      <c r="B4" s="4"/>
      <c r="C4" s="139"/>
      <c r="D4" s="4" t="s">
        <v>110</v>
      </c>
      <c r="E4" s="139"/>
      <c r="F4" s="185"/>
      <c r="G4" s="4" t="s">
        <v>2</v>
      </c>
      <c r="H4" s="139"/>
    </row>
    <row r="5" spans="1:8">
      <c r="A5" s="1"/>
      <c r="B5" s="1"/>
      <c r="C5" s="140"/>
      <c r="D5" s="140"/>
      <c r="E5" s="1"/>
      <c r="F5" s="140"/>
      <c r="G5" s="140"/>
    </row>
    <row r="6" spans="1:8">
      <c r="A6" s="1"/>
      <c r="B6" s="1"/>
      <c r="C6" s="140"/>
      <c r="D6" s="140"/>
      <c r="E6" s="1"/>
      <c r="F6" s="140"/>
      <c r="H6" s="140"/>
    </row>
    <row r="7" spans="1:8">
      <c r="A7" s="9"/>
      <c r="B7" s="9" t="s">
        <v>190</v>
      </c>
      <c r="C7" s="9"/>
      <c r="D7" s="186"/>
      <c r="E7" s="187"/>
      <c r="F7" s="187"/>
      <c r="G7" s="314"/>
      <c r="H7" s="140"/>
    </row>
    <row r="8" spans="1:8">
      <c r="A8" s="9"/>
      <c r="B8" s="156" t="s">
        <v>147</v>
      </c>
      <c r="C8" s="9"/>
      <c r="D8" s="9"/>
      <c r="E8" s="9"/>
      <c r="H8" s="140"/>
    </row>
    <row r="9" spans="1:8">
      <c r="A9" s="315"/>
      <c r="B9" s="315"/>
      <c r="C9" s="9"/>
      <c r="D9" s="9"/>
      <c r="E9" s="9"/>
      <c r="F9" s="9"/>
    </row>
    <row r="10" spans="1:8" ht="15.75">
      <c r="A10" s="52" t="s">
        <v>148</v>
      </c>
      <c r="B10" s="53"/>
      <c r="C10" s="316">
        <v>1692</v>
      </c>
      <c r="D10" s="316" t="s">
        <v>149</v>
      </c>
      <c r="E10" s="317"/>
      <c r="F10" s="318"/>
      <c r="G10" s="318"/>
      <c r="H10" s="318"/>
    </row>
    <row r="11" spans="1:8" ht="15.75" thickBot="1">
      <c r="A11" s="319"/>
      <c r="B11" s="9" t="s">
        <v>150</v>
      </c>
      <c r="F11" s="320"/>
      <c r="G11" s="320"/>
      <c r="H11" s="320"/>
    </row>
    <row r="12" spans="1:8" ht="30.75" thickBot="1">
      <c r="A12" s="197" t="s">
        <v>4</v>
      </c>
      <c r="B12" s="321" t="s">
        <v>114</v>
      </c>
      <c r="C12" s="322" t="s">
        <v>151</v>
      </c>
      <c r="D12" s="199" t="s">
        <v>152</v>
      </c>
      <c r="E12" s="200" t="s">
        <v>153</v>
      </c>
      <c r="F12" s="201" t="s">
        <v>154</v>
      </c>
      <c r="G12" s="323"/>
      <c r="H12" s="324"/>
    </row>
    <row r="13" spans="1:8">
      <c r="A13" s="197">
        <v>0</v>
      </c>
      <c r="B13" s="198">
        <v>1</v>
      </c>
      <c r="C13" s="325">
        <v>2</v>
      </c>
      <c r="D13" s="325">
        <v>3</v>
      </c>
      <c r="E13" s="325">
        <v>4</v>
      </c>
      <c r="F13" s="326" t="s">
        <v>117</v>
      </c>
      <c r="G13" s="254"/>
      <c r="H13" s="327"/>
    </row>
    <row r="14" spans="1:8">
      <c r="A14" s="213">
        <v>1</v>
      </c>
      <c r="B14" s="213" t="s">
        <v>12</v>
      </c>
      <c r="C14" s="328">
        <v>9</v>
      </c>
      <c r="D14" s="328">
        <v>148</v>
      </c>
      <c r="E14" s="328">
        <v>12</v>
      </c>
      <c r="F14" s="215">
        <f>SUM(C14:E14)</f>
        <v>169</v>
      </c>
      <c r="G14" s="329"/>
      <c r="H14" s="330"/>
    </row>
    <row r="15" spans="1:8">
      <c r="A15" s="213">
        <v>2</v>
      </c>
      <c r="B15" s="213" t="s">
        <v>41</v>
      </c>
      <c r="C15" s="328">
        <v>4</v>
      </c>
      <c r="D15" s="328">
        <v>30</v>
      </c>
      <c r="E15" s="328">
        <v>17</v>
      </c>
      <c r="F15" s="215">
        <f>SUM(C15:E15)</f>
        <v>51</v>
      </c>
      <c r="G15" s="329"/>
      <c r="H15" s="330"/>
    </row>
    <row r="16" spans="1:8" ht="15.75" thickBot="1">
      <c r="A16" s="304"/>
      <c r="B16" s="305" t="s">
        <v>119</v>
      </c>
      <c r="C16" s="331">
        <f>SUM(C14:C15)</f>
        <v>13</v>
      </c>
      <c r="D16" s="331">
        <f>SUM(D14:D15)</f>
        <v>178</v>
      </c>
      <c r="E16" s="331">
        <f>SUM(E14:E15)</f>
        <v>29</v>
      </c>
      <c r="F16" s="331">
        <f>SUM(F14:F15)</f>
        <v>220</v>
      </c>
      <c r="G16" s="317"/>
      <c r="H16" s="317"/>
    </row>
    <row r="17" spans="1:8">
      <c r="A17" s="332"/>
      <c r="B17" s="332"/>
      <c r="C17" s="317"/>
      <c r="D17" s="317"/>
      <c r="E17" s="317"/>
      <c r="F17" s="317"/>
      <c r="G17" s="317"/>
      <c r="H17" s="317"/>
    </row>
    <row r="19" spans="1:8">
      <c r="A19" s="319" t="s">
        <v>155</v>
      </c>
      <c r="C19" s="333"/>
      <c r="D19" s="333"/>
      <c r="E19" s="334">
        <f>C10</f>
        <v>1692</v>
      </c>
      <c r="F19" s="319" t="s">
        <v>70</v>
      </c>
      <c r="G19" s="317"/>
    </row>
    <row r="20" spans="1:8" ht="15.75" thickBot="1">
      <c r="A20" s="319"/>
      <c r="C20" s="335"/>
      <c r="D20" s="333"/>
      <c r="E20" s="336"/>
      <c r="G20" s="317"/>
    </row>
    <row r="21" spans="1:8" ht="15.75">
      <c r="A21" s="319"/>
      <c r="B21" s="239" t="s">
        <v>123</v>
      </c>
      <c r="C21" s="240" t="s">
        <v>156</v>
      </c>
      <c r="D21" s="333"/>
      <c r="E21" s="336"/>
      <c r="G21" s="317"/>
    </row>
    <row r="22" spans="1:8" ht="15.75">
      <c r="A22" s="319"/>
      <c r="B22" s="243" t="s">
        <v>128</v>
      </c>
      <c r="C22" s="337">
        <f>E19</f>
        <v>1692</v>
      </c>
      <c r="D22" s="333"/>
      <c r="E22" s="336"/>
      <c r="G22" s="317"/>
    </row>
    <row r="23" spans="1:8" ht="16.5" thickBot="1">
      <c r="A23" s="319"/>
      <c r="B23" s="247" t="s">
        <v>129</v>
      </c>
      <c r="C23" s="248">
        <f>ROUND(C22/F16,4)</f>
        <v>7.6909000000000001</v>
      </c>
      <c r="D23" s="333"/>
      <c r="E23" s="336"/>
      <c r="G23" s="317"/>
    </row>
    <row r="24" spans="1:8" ht="16.5" thickBot="1">
      <c r="A24" s="319"/>
      <c r="B24" s="250"/>
      <c r="C24" s="251"/>
      <c r="D24" s="333"/>
      <c r="E24" s="336"/>
      <c r="G24" s="317"/>
    </row>
    <row r="25" spans="1:8" ht="15.75" thickBot="1">
      <c r="A25" s="338" t="s">
        <v>4</v>
      </c>
      <c r="B25" s="339" t="s">
        <v>114</v>
      </c>
      <c r="C25" s="340" t="s">
        <v>130</v>
      </c>
      <c r="E25" s="140"/>
      <c r="F25" s="140"/>
      <c r="G25" s="317"/>
    </row>
    <row r="26" spans="1:8" ht="15.75" thickBot="1">
      <c r="A26" s="341">
        <v>0</v>
      </c>
      <c r="B26" s="342">
        <v>1</v>
      </c>
      <c r="C26" s="206">
        <v>2</v>
      </c>
      <c r="G26" s="317"/>
    </row>
    <row r="27" spans="1:8">
      <c r="A27" s="208">
        <v>1</v>
      </c>
      <c r="B27" s="208" t="s">
        <v>12</v>
      </c>
      <c r="C27" s="343">
        <f>ROUND(F14*C$23,0)</f>
        <v>1300</v>
      </c>
      <c r="G27" s="317"/>
    </row>
    <row r="28" spans="1:8" ht="15.75" thickBot="1">
      <c r="A28" s="213">
        <v>2</v>
      </c>
      <c r="B28" s="223" t="s">
        <v>41</v>
      </c>
      <c r="C28" s="343">
        <f>ROUND(F15*C$23,0)</f>
        <v>392</v>
      </c>
      <c r="G28" s="317"/>
    </row>
    <row r="29" spans="1:8" ht="15.75" thickBot="1">
      <c r="A29" s="344"/>
      <c r="B29" s="345" t="s">
        <v>119</v>
      </c>
      <c r="C29" s="346">
        <f>SUM(C27:C28)</f>
        <v>1692</v>
      </c>
      <c r="E29" s="347" t="s">
        <v>157</v>
      </c>
      <c r="F29" s="347" t="str">
        <f>IF(C29=C10,"OK","EROARE")</f>
        <v>OK</v>
      </c>
      <c r="G29" s="238"/>
      <c r="H29" s="254"/>
    </row>
    <row r="30" spans="1:8">
      <c r="A30" s="332"/>
      <c r="B30" s="332"/>
      <c r="C30" s="330"/>
      <c r="D30" s="312"/>
      <c r="G30" s="317"/>
    </row>
    <row r="31" spans="1:8">
      <c r="A31" s="9" t="s">
        <v>190</v>
      </c>
      <c r="B31"/>
      <c r="C31"/>
      <c r="F31" s="7"/>
      <c r="G31" s="317"/>
    </row>
    <row r="32" spans="1:8" ht="15.75" thickBot="1">
      <c r="A32" s="332"/>
      <c r="B32" s="9"/>
      <c r="C32" s="317"/>
      <c r="D32" s="317"/>
      <c r="E32" s="254"/>
      <c r="G32" s="317"/>
    </row>
    <row r="33" spans="1:10" ht="17.25" thickBot="1">
      <c r="A33" s="197" t="s">
        <v>4</v>
      </c>
      <c r="B33" s="321" t="s">
        <v>114</v>
      </c>
      <c r="C33" s="275" t="s">
        <v>191</v>
      </c>
      <c r="D33" s="79" t="s">
        <v>76</v>
      </c>
      <c r="E33" s="50" t="s">
        <v>77</v>
      </c>
      <c r="F33" s="55"/>
      <c r="G33" s="55"/>
      <c r="H33" s="55"/>
      <c r="I33" s="254"/>
      <c r="J33" s="254"/>
    </row>
    <row r="34" spans="1:10">
      <c r="A34" s="348">
        <v>1</v>
      </c>
      <c r="B34" s="349" t="s">
        <v>12</v>
      </c>
      <c r="C34" s="507">
        <f>SUM(C27)</f>
        <v>1300</v>
      </c>
      <c r="D34" s="508">
        <v>576</v>
      </c>
      <c r="E34" s="508">
        <v>724</v>
      </c>
      <c r="F34" s="506"/>
      <c r="G34" s="506"/>
      <c r="H34" s="506"/>
      <c r="I34" s="253"/>
      <c r="J34" s="253"/>
    </row>
    <row r="35" spans="1:10" ht="15.75" thickBot="1">
      <c r="A35" s="350">
        <v>2</v>
      </c>
      <c r="B35" s="351" t="s">
        <v>41</v>
      </c>
      <c r="C35" s="352">
        <f>SUM(C28)</f>
        <v>392</v>
      </c>
      <c r="D35" s="508">
        <v>174</v>
      </c>
      <c r="E35" s="509">
        <v>218</v>
      </c>
      <c r="F35" s="506"/>
      <c r="G35" s="506"/>
      <c r="H35" s="506"/>
      <c r="I35" s="253"/>
      <c r="J35" s="253"/>
    </row>
    <row r="36" spans="1:10" ht="15.75" thickBot="1">
      <c r="A36" s="353"/>
      <c r="B36" s="353" t="s">
        <v>119</v>
      </c>
      <c r="C36" s="354">
        <f>SUM(C34:C35)</f>
        <v>1692</v>
      </c>
      <c r="D36" s="510">
        <f t="shared" ref="D36:E36" si="0">SUM(D34:D35)</f>
        <v>750</v>
      </c>
      <c r="E36" s="511">
        <f t="shared" si="0"/>
        <v>942</v>
      </c>
      <c r="F36" s="317"/>
      <c r="G36" s="317"/>
      <c r="H36" s="317"/>
      <c r="I36" s="253"/>
      <c r="J36" s="253"/>
    </row>
    <row r="37" spans="1:10">
      <c r="A37" s="332"/>
      <c r="B37" s="332"/>
      <c r="C37" s="317"/>
      <c r="D37" s="312"/>
      <c r="E37" s="312"/>
      <c r="F37" s="312"/>
      <c r="G37" s="355"/>
      <c r="H37" s="253"/>
      <c r="I37" s="254"/>
      <c r="J37" s="254"/>
    </row>
    <row r="38" spans="1:10">
      <c r="B38" s="1" t="s">
        <v>137</v>
      </c>
      <c r="C38" s="1"/>
    </row>
    <row r="39" spans="1:10">
      <c r="B39" s="1" t="s">
        <v>45</v>
      </c>
      <c r="D39" s="164"/>
      <c r="E39" s="164"/>
      <c r="F39" s="164"/>
      <c r="G39" s="164"/>
      <c r="H39" s="164"/>
    </row>
    <row r="40" spans="1:10">
      <c r="D40" s="164"/>
      <c r="E40" s="164"/>
    </row>
  </sheetData>
  <pageMargins left="0.78740157480314965" right="0" top="0.39370078740157483" bottom="0.3937007874015748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opLeftCell="A4" workbookViewId="0">
      <selection activeCell="E41" sqref="E41"/>
    </sheetView>
  </sheetViews>
  <sheetFormatPr defaultRowHeight="15"/>
  <cols>
    <col min="1" max="1" width="5.28515625" customWidth="1"/>
    <col min="2" max="2" width="25" customWidth="1"/>
    <col min="3" max="3" width="22.710937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40" t="s">
        <v>0</v>
      </c>
      <c r="B1" s="140"/>
      <c r="C1" s="140"/>
      <c r="D1" s="140"/>
      <c r="E1" s="140"/>
      <c r="F1" s="140"/>
      <c r="J1" s="314"/>
      <c r="K1" s="314"/>
      <c r="L1" s="356"/>
      <c r="M1" s="356"/>
      <c r="N1" s="356"/>
    </row>
    <row r="2" spans="1:14" ht="15.75">
      <c r="A2" s="141" t="s">
        <v>202</v>
      </c>
      <c r="B2" s="48"/>
      <c r="C2" s="140"/>
      <c r="D2" s="140"/>
      <c r="E2" s="140"/>
      <c r="F2" s="140"/>
      <c r="J2" s="314"/>
      <c r="K2" s="314"/>
      <c r="L2" s="356"/>
      <c r="M2" s="356"/>
      <c r="N2" s="356"/>
    </row>
    <row r="3" spans="1:14">
      <c r="A3" s="4" t="s">
        <v>46</v>
      </c>
      <c r="B3" s="4"/>
      <c r="C3" s="139"/>
      <c r="D3" s="4" t="s">
        <v>108</v>
      </c>
      <c r="E3" s="139"/>
      <c r="F3" s="185"/>
      <c r="G3" s="4" t="s">
        <v>109</v>
      </c>
      <c r="H3" s="139"/>
      <c r="I3" s="140"/>
      <c r="K3" s="357"/>
    </row>
    <row r="4" spans="1:14">
      <c r="A4" s="1" t="s">
        <v>158</v>
      </c>
      <c r="B4" s="1"/>
      <c r="D4" s="1" t="s">
        <v>159</v>
      </c>
      <c r="E4" s="140"/>
      <c r="G4" s="1" t="s">
        <v>160</v>
      </c>
      <c r="I4" s="140"/>
      <c r="K4" s="357"/>
    </row>
    <row r="5" spans="1:14">
      <c r="A5" s="1"/>
      <c r="B5" s="1"/>
      <c r="D5" s="1"/>
      <c r="E5" s="140"/>
      <c r="G5" s="1"/>
      <c r="I5" s="140"/>
      <c r="K5" s="357"/>
    </row>
    <row r="6" spans="1:14">
      <c r="A6" s="1"/>
      <c r="B6" s="1"/>
      <c r="C6" s="140"/>
      <c r="D6" s="140"/>
      <c r="E6" s="140"/>
      <c r="F6" s="140"/>
      <c r="J6" s="314"/>
      <c r="K6" s="357"/>
    </row>
    <row r="7" spans="1:14">
      <c r="A7" s="1"/>
      <c r="B7" s="1"/>
      <c r="C7" s="140"/>
      <c r="D7" s="140"/>
      <c r="E7" s="140"/>
      <c r="F7" s="140"/>
      <c r="J7" s="314"/>
      <c r="K7" s="314"/>
    </row>
    <row r="8" spans="1:14">
      <c r="B8" s="9" t="s">
        <v>190</v>
      </c>
      <c r="C8" s="358"/>
      <c r="D8" s="358"/>
      <c r="E8" s="358"/>
      <c r="F8" s="357"/>
      <c r="G8" s="357"/>
      <c r="H8" s="314"/>
      <c r="J8" s="314"/>
      <c r="K8" s="314"/>
    </row>
    <row r="9" spans="1:14" ht="12.75" customHeight="1">
      <c r="A9" s="9"/>
      <c r="B9" s="9" t="s">
        <v>161</v>
      </c>
      <c r="D9" s="358"/>
      <c r="E9" s="358"/>
      <c r="F9" s="357"/>
      <c r="G9" s="357"/>
      <c r="H9" s="314"/>
      <c r="J9" s="314"/>
      <c r="K9" s="314"/>
    </row>
    <row r="10" spans="1:14" ht="12.75" customHeight="1">
      <c r="A10" s="9"/>
      <c r="B10" s="9"/>
      <c r="D10" s="358"/>
      <c r="E10" s="358"/>
      <c r="F10" s="357"/>
      <c r="G10" s="357"/>
      <c r="H10" s="314"/>
      <c r="J10" s="314"/>
      <c r="K10" s="314"/>
    </row>
    <row r="11" spans="1:14">
      <c r="A11" s="9"/>
      <c r="B11" s="163"/>
      <c r="C11" s="9"/>
      <c r="D11" s="358"/>
      <c r="E11" s="358"/>
      <c r="F11" s="357"/>
      <c r="G11" s="357"/>
      <c r="H11" s="314"/>
      <c r="J11" s="357"/>
      <c r="K11" s="357"/>
    </row>
    <row r="12" spans="1:14" ht="16.5" thickBot="1">
      <c r="A12" s="52" t="s">
        <v>148</v>
      </c>
      <c r="B12" s="53"/>
      <c r="C12" s="359">
        <v>23071</v>
      </c>
      <c r="D12" s="196" t="s">
        <v>149</v>
      </c>
      <c r="E12" s="318"/>
      <c r="F12" s="360"/>
      <c r="G12" s="360"/>
      <c r="H12" s="361"/>
      <c r="I12" s="151"/>
      <c r="J12" s="283"/>
      <c r="K12" s="151"/>
    </row>
    <row r="13" spans="1:14" ht="30.75" thickBot="1">
      <c r="A13" s="197" t="s">
        <v>4</v>
      </c>
      <c r="B13" s="198" t="s">
        <v>114</v>
      </c>
      <c r="C13" s="199" t="s">
        <v>151</v>
      </c>
      <c r="D13" s="199" t="s">
        <v>152</v>
      </c>
      <c r="E13" s="199" t="s">
        <v>153</v>
      </c>
      <c r="F13" s="362" t="s">
        <v>115</v>
      </c>
      <c r="G13" s="363" t="s">
        <v>162</v>
      </c>
      <c r="H13" s="201" t="s">
        <v>116</v>
      </c>
      <c r="I13" s="364"/>
      <c r="J13" s="238"/>
    </row>
    <row r="14" spans="1:14" ht="15.75" thickBot="1">
      <c r="A14" s="202">
        <v>0</v>
      </c>
      <c r="B14" s="203">
        <v>1</v>
      </c>
      <c r="C14" s="204">
        <v>2</v>
      </c>
      <c r="D14" s="204">
        <v>3</v>
      </c>
      <c r="E14" s="205">
        <v>4</v>
      </c>
      <c r="F14" s="206" t="s">
        <v>117</v>
      </c>
      <c r="G14" s="365">
        <v>6</v>
      </c>
      <c r="H14" s="206">
        <v>7</v>
      </c>
      <c r="I14" s="238"/>
      <c r="J14" s="238"/>
    </row>
    <row r="15" spans="1:14" ht="16.5">
      <c r="A15" s="30">
        <v>1</v>
      </c>
      <c r="B15" s="30" t="s">
        <v>22</v>
      </c>
      <c r="C15" s="366">
        <v>17.12</v>
      </c>
      <c r="D15" s="366">
        <v>11.75</v>
      </c>
      <c r="E15" s="366">
        <v>28</v>
      </c>
      <c r="F15" s="367">
        <f>SUM(C15:E15)</f>
        <v>56.870000000000005</v>
      </c>
      <c r="G15" s="368">
        <v>0</v>
      </c>
      <c r="H15" s="369">
        <f>F15+G15</f>
        <v>56.870000000000005</v>
      </c>
      <c r="I15" s="370"/>
      <c r="J15" s="238"/>
    </row>
    <row r="16" spans="1:14" ht="16.5">
      <c r="A16" s="116">
        <v>2</v>
      </c>
      <c r="B16" s="116" t="s">
        <v>7</v>
      </c>
      <c r="C16" s="371">
        <v>10.63</v>
      </c>
      <c r="D16" s="371">
        <v>9.17</v>
      </c>
      <c r="E16" s="371">
        <v>28</v>
      </c>
      <c r="F16" s="372">
        <f t="shared" ref="F16:F22" si="0">SUM(C16:E16)</f>
        <v>47.8</v>
      </c>
      <c r="G16" s="373">
        <v>0</v>
      </c>
      <c r="H16" s="374">
        <f t="shared" ref="H16:H22" si="1">F16+G16</f>
        <v>47.8</v>
      </c>
      <c r="I16" s="370"/>
      <c r="J16" s="238"/>
    </row>
    <row r="17" spans="1:10" ht="16.5">
      <c r="A17" s="116">
        <v>3</v>
      </c>
      <c r="B17" s="116" t="s">
        <v>23</v>
      </c>
      <c r="C17" s="371">
        <v>11</v>
      </c>
      <c r="D17" s="371">
        <v>23.3</v>
      </c>
      <c r="E17" s="371">
        <v>12</v>
      </c>
      <c r="F17" s="372">
        <f t="shared" si="0"/>
        <v>46.3</v>
      </c>
      <c r="G17" s="373">
        <v>0</v>
      </c>
      <c r="H17" s="374">
        <f t="shared" si="1"/>
        <v>46.3</v>
      </c>
      <c r="I17" s="370"/>
      <c r="J17" s="238"/>
    </row>
    <row r="18" spans="1:10" ht="16.5">
      <c r="A18" s="116">
        <v>4</v>
      </c>
      <c r="B18" s="116" t="s">
        <v>24</v>
      </c>
      <c r="C18" s="371">
        <v>7</v>
      </c>
      <c r="D18" s="371">
        <v>5</v>
      </c>
      <c r="E18" s="371">
        <v>20</v>
      </c>
      <c r="F18" s="372">
        <f t="shared" si="0"/>
        <v>32</v>
      </c>
      <c r="G18" s="373">
        <v>0</v>
      </c>
      <c r="H18" s="374">
        <f t="shared" si="1"/>
        <v>32</v>
      </c>
      <c r="I18" s="370"/>
      <c r="J18" s="238"/>
    </row>
    <row r="19" spans="1:10" ht="16.5">
      <c r="A19" s="116">
        <v>5</v>
      </c>
      <c r="B19" s="116" t="s">
        <v>18</v>
      </c>
      <c r="C19" s="371">
        <v>4.08</v>
      </c>
      <c r="D19" s="371">
        <v>7</v>
      </c>
      <c r="E19" s="371">
        <v>28</v>
      </c>
      <c r="F19" s="372">
        <f t="shared" si="0"/>
        <v>39.08</v>
      </c>
      <c r="G19" s="373">
        <v>0</v>
      </c>
      <c r="H19" s="374">
        <f t="shared" si="1"/>
        <v>39.08</v>
      </c>
      <c r="I19" s="370"/>
      <c r="J19" s="238"/>
    </row>
    <row r="20" spans="1:10" ht="16.5">
      <c r="A20" s="116">
        <v>6</v>
      </c>
      <c r="B20" s="116" t="s">
        <v>17</v>
      </c>
      <c r="C20" s="371">
        <v>22.5</v>
      </c>
      <c r="D20" s="371">
        <v>32.5</v>
      </c>
      <c r="E20" s="371">
        <v>20</v>
      </c>
      <c r="F20" s="372">
        <f t="shared" si="0"/>
        <v>75</v>
      </c>
      <c r="G20" s="373">
        <v>0</v>
      </c>
      <c r="H20" s="374">
        <f t="shared" si="1"/>
        <v>75</v>
      </c>
      <c r="I20" s="370"/>
      <c r="J20" s="238"/>
    </row>
    <row r="21" spans="1:10" ht="16.5">
      <c r="A21" s="116">
        <v>7</v>
      </c>
      <c r="B21" s="116" t="s">
        <v>80</v>
      </c>
      <c r="C21" s="371">
        <v>12</v>
      </c>
      <c r="D21" s="371">
        <v>6</v>
      </c>
      <c r="E21" s="371">
        <v>17</v>
      </c>
      <c r="F21" s="372">
        <f t="shared" si="0"/>
        <v>35</v>
      </c>
      <c r="G21" s="373">
        <v>0</v>
      </c>
      <c r="H21" s="374">
        <f t="shared" si="1"/>
        <v>35</v>
      </c>
      <c r="I21" s="370"/>
      <c r="J21" s="238"/>
    </row>
    <row r="22" spans="1:10" ht="17.25" thickBot="1">
      <c r="A22" s="116">
        <v>8</v>
      </c>
      <c r="B22" s="116" t="s">
        <v>81</v>
      </c>
      <c r="C22" s="375">
        <v>6.12</v>
      </c>
      <c r="D22" s="375">
        <v>3.75</v>
      </c>
      <c r="E22" s="375">
        <v>20</v>
      </c>
      <c r="F22" s="376">
        <f t="shared" si="0"/>
        <v>29.87</v>
      </c>
      <c r="G22" s="377">
        <v>0</v>
      </c>
      <c r="H22" s="378">
        <f t="shared" si="1"/>
        <v>29.87</v>
      </c>
      <c r="I22" s="370"/>
      <c r="J22" s="238"/>
    </row>
    <row r="23" spans="1:10" ht="15.75" thickBot="1">
      <c r="A23" s="228"/>
      <c r="B23" s="379" t="s">
        <v>119</v>
      </c>
      <c r="C23" s="380">
        <f t="shared" ref="C23:H23" si="2">SUM(C15:C22)</f>
        <v>90.45</v>
      </c>
      <c r="D23" s="380">
        <f t="shared" si="2"/>
        <v>98.47</v>
      </c>
      <c r="E23" s="380">
        <f t="shared" si="2"/>
        <v>173</v>
      </c>
      <c r="F23" s="380">
        <f t="shared" si="2"/>
        <v>361.92</v>
      </c>
      <c r="G23" s="380">
        <f t="shared" si="2"/>
        <v>0</v>
      </c>
      <c r="H23" s="380">
        <f t="shared" si="2"/>
        <v>361.92</v>
      </c>
      <c r="I23" s="238"/>
      <c r="J23" s="238"/>
    </row>
    <row r="24" spans="1:10">
      <c r="I24" s="238"/>
      <c r="J24" s="238"/>
    </row>
    <row r="25" spans="1:10" ht="15.75">
      <c r="A25" s="381" t="s">
        <v>163</v>
      </c>
      <c r="B25" s="382"/>
      <c r="C25" s="382"/>
      <c r="D25" s="382"/>
      <c r="E25" s="382"/>
      <c r="F25" s="382"/>
      <c r="G25" s="383">
        <f>C12</f>
        <v>23071</v>
      </c>
      <c r="H25" s="384" t="s">
        <v>91</v>
      </c>
    </row>
    <row r="26" spans="1:10" ht="15.75">
      <c r="B26" s="382"/>
      <c r="C26" s="382"/>
      <c r="D26" s="382"/>
      <c r="E26" s="382"/>
      <c r="F26" s="382"/>
      <c r="G26" s="382"/>
      <c r="H26" s="384"/>
    </row>
    <row r="27" spans="1:10" ht="16.5" thickBot="1">
      <c r="B27" s="385" t="s">
        <v>122</v>
      </c>
      <c r="C27" s="386"/>
      <c r="D27" s="386"/>
      <c r="E27" s="386"/>
      <c r="F27" s="386"/>
      <c r="G27" s="382"/>
      <c r="H27" s="384"/>
    </row>
    <row r="28" spans="1:10" ht="15.75">
      <c r="B28" s="239" t="s">
        <v>123</v>
      </c>
      <c r="C28" s="240" t="s">
        <v>164</v>
      </c>
      <c r="D28" s="382"/>
      <c r="E28" s="382"/>
      <c r="F28" s="382"/>
    </row>
    <row r="29" spans="1:10" ht="15.75">
      <c r="A29" s="381"/>
      <c r="B29" s="243" t="s">
        <v>165</v>
      </c>
      <c r="C29" s="337">
        <f>G25</f>
        <v>23071</v>
      </c>
      <c r="D29" s="387"/>
      <c r="E29" s="388"/>
      <c r="F29" s="382"/>
    </row>
    <row r="30" spans="1:10" ht="16.5" thickBot="1">
      <c r="A30" s="381"/>
      <c r="B30" s="247" t="s">
        <v>129</v>
      </c>
      <c r="C30" s="248">
        <f>ROUND(C29/H23,6)</f>
        <v>63.746132000000003</v>
      </c>
      <c r="D30" s="382"/>
      <c r="E30" s="382"/>
      <c r="F30" s="382"/>
    </row>
    <row r="31" spans="1:10" ht="16.5" thickBot="1">
      <c r="A31" s="381"/>
      <c r="B31" s="250"/>
      <c r="C31" s="251"/>
      <c r="D31" s="382"/>
      <c r="E31" s="382"/>
      <c r="F31" s="382"/>
    </row>
    <row r="32" spans="1:10" ht="19.5" customHeight="1" thickBot="1">
      <c r="A32" s="389" t="s">
        <v>4</v>
      </c>
      <c r="B32" s="389" t="s">
        <v>114</v>
      </c>
      <c r="C32" s="390" t="s">
        <v>196</v>
      </c>
      <c r="E32" s="382"/>
      <c r="F32" s="382"/>
      <c r="G32" s="382"/>
      <c r="H32" s="384"/>
    </row>
    <row r="33" spans="1:9" ht="16.5">
      <c r="A33" s="30">
        <v>1</v>
      </c>
      <c r="B33" s="30" t="s">
        <v>22</v>
      </c>
      <c r="C33" s="391">
        <f t="shared" ref="C33:C39" si="3">ROUND(C$30*F15,0)</f>
        <v>3625</v>
      </c>
      <c r="E33" s="382"/>
      <c r="F33" s="382"/>
      <c r="G33" s="382"/>
      <c r="H33" s="384"/>
    </row>
    <row r="34" spans="1:9" ht="16.5">
      <c r="A34" s="116">
        <v>2</v>
      </c>
      <c r="B34" s="116" t="s">
        <v>7</v>
      </c>
      <c r="C34" s="391">
        <f t="shared" si="3"/>
        <v>3047</v>
      </c>
      <c r="E34" s="382"/>
      <c r="F34" s="382"/>
      <c r="G34" s="382"/>
      <c r="H34" s="384"/>
    </row>
    <row r="35" spans="1:9" ht="16.5">
      <c r="A35" s="116">
        <v>3</v>
      </c>
      <c r="B35" s="116" t="s">
        <v>23</v>
      </c>
      <c r="C35" s="391">
        <f t="shared" si="3"/>
        <v>2951</v>
      </c>
      <c r="E35" s="392"/>
      <c r="F35" s="392"/>
      <c r="G35" s="392"/>
      <c r="H35" s="384"/>
      <c r="I35" s="238"/>
    </row>
    <row r="36" spans="1:9" ht="16.5">
      <c r="A36" s="116">
        <v>4</v>
      </c>
      <c r="B36" s="116" t="s">
        <v>24</v>
      </c>
      <c r="C36" s="391">
        <f t="shared" si="3"/>
        <v>2040</v>
      </c>
      <c r="E36" s="392"/>
      <c r="F36" s="392"/>
      <c r="G36" s="392"/>
      <c r="H36" s="384"/>
      <c r="I36" s="238"/>
    </row>
    <row r="37" spans="1:9" ht="16.5">
      <c r="A37" s="116">
        <v>5</v>
      </c>
      <c r="B37" s="116" t="s">
        <v>18</v>
      </c>
      <c r="C37" s="391">
        <f t="shared" si="3"/>
        <v>2491</v>
      </c>
      <c r="E37" s="392"/>
      <c r="F37" s="392"/>
      <c r="G37" s="392"/>
      <c r="H37" s="384"/>
      <c r="I37" s="238"/>
    </row>
    <row r="38" spans="1:9" ht="16.5">
      <c r="A38" s="116">
        <v>6</v>
      </c>
      <c r="B38" s="116" t="s">
        <v>17</v>
      </c>
      <c r="C38" s="391">
        <f t="shared" si="3"/>
        <v>4781</v>
      </c>
      <c r="E38" s="392"/>
      <c r="F38" s="392"/>
      <c r="G38" s="392"/>
      <c r="H38" s="384"/>
      <c r="I38" s="238"/>
    </row>
    <row r="39" spans="1:9" ht="16.5">
      <c r="A39" s="116">
        <v>7</v>
      </c>
      <c r="B39" s="116" t="s">
        <v>80</v>
      </c>
      <c r="C39" s="391">
        <f t="shared" si="3"/>
        <v>2231</v>
      </c>
      <c r="E39" s="392"/>
      <c r="F39" s="392"/>
      <c r="G39" s="392"/>
      <c r="H39" s="384"/>
      <c r="I39" s="238"/>
    </row>
    <row r="40" spans="1:9" ht="17.25" thickBot="1">
      <c r="A40" s="116">
        <v>8</v>
      </c>
      <c r="B40" s="116" t="s">
        <v>81</v>
      </c>
      <c r="C40" s="391">
        <v>1905</v>
      </c>
      <c r="E40" s="392"/>
      <c r="F40" s="392"/>
      <c r="G40" s="392"/>
      <c r="H40" s="384"/>
      <c r="I40" s="393"/>
    </row>
    <row r="41" spans="1:9" ht="16.5" thickBot="1">
      <c r="A41" s="394"/>
      <c r="B41" s="395" t="s">
        <v>119</v>
      </c>
      <c r="C41" s="302">
        <f>SUM(C33:C40)</f>
        <v>23071</v>
      </c>
      <c r="G41" s="396">
        <f>SUM(G33:G40)</f>
        <v>0</v>
      </c>
      <c r="H41" s="397" t="s">
        <v>166</v>
      </c>
      <c r="I41" s="397" t="str">
        <f>IF(C41=C12,"ok", "eroare")</f>
        <v>ok</v>
      </c>
    </row>
    <row r="42" spans="1:9" ht="15.75">
      <c r="A42" s="398"/>
      <c r="B42" s="398"/>
      <c r="C42" s="176"/>
      <c r="D42" s="157"/>
      <c r="E42" s="392"/>
      <c r="F42" s="392"/>
      <c r="G42" s="392"/>
      <c r="H42" s="384"/>
      <c r="I42" s="238"/>
    </row>
    <row r="43" spans="1:9" ht="15.75">
      <c r="A43" s="58" t="s">
        <v>167</v>
      </c>
      <c r="B43" s="399"/>
      <c r="C43" s="399"/>
      <c r="D43" s="399"/>
      <c r="E43" s="399"/>
      <c r="F43" s="399"/>
      <c r="G43" s="399"/>
      <c r="H43" s="384"/>
    </row>
    <row r="44" spans="1:9" ht="15.75">
      <c r="A44" s="58" t="s">
        <v>168</v>
      </c>
      <c r="B44" s="399"/>
      <c r="C44" s="399"/>
      <c r="D44" s="399"/>
      <c r="E44" s="399"/>
      <c r="F44" s="399"/>
      <c r="G44" s="399"/>
      <c r="H44" s="384"/>
    </row>
    <row r="45" spans="1:9" ht="15.75">
      <c r="A45" s="58" t="s">
        <v>169</v>
      </c>
      <c r="B45" s="399"/>
      <c r="C45" s="399"/>
      <c r="D45" s="399"/>
      <c r="E45" s="399"/>
      <c r="F45" s="399"/>
      <c r="G45" s="399"/>
      <c r="H45" s="384"/>
    </row>
    <row r="46" spans="1:9" ht="15.75">
      <c r="A46" s="58"/>
      <c r="B46" s="399"/>
      <c r="C46" s="399"/>
      <c r="D46" s="399"/>
      <c r="E46" s="399"/>
      <c r="F46" s="399"/>
      <c r="G46" s="399"/>
      <c r="H46" s="384"/>
    </row>
    <row r="47" spans="1:9" ht="15.75">
      <c r="A47" s="58"/>
      <c r="B47" s="9" t="s">
        <v>190</v>
      </c>
      <c r="C47" s="399"/>
      <c r="D47" s="399"/>
      <c r="E47" s="399"/>
      <c r="F47" s="399"/>
      <c r="G47" s="399"/>
      <c r="H47" s="384"/>
    </row>
    <row r="48" spans="1:9" ht="16.5" thickBot="1">
      <c r="A48" s="58"/>
      <c r="B48" s="399"/>
      <c r="C48" s="399"/>
      <c r="D48" s="399"/>
      <c r="E48" s="400"/>
      <c r="F48" s="400"/>
      <c r="G48" s="400"/>
      <c r="H48" s="384"/>
    </row>
    <row r="49" spans="1:11" ht="17.25" thickBot="1">
      <c r="A49" s="401" t="s">
        <v>4</v>
      </c>
      <c r="B49" s="205" t="s">
        <v>114</v>
      </c>
      <c r="C49" s="275" t="s">
        <v>191</v>
      </c>
      <c r="D49" s="79" t="s">
        <v>76</v>
      </c>
      <c r="E49" s="50" t="s">
        <v>77</v>
      </c>
      <c r="F49" s="55"/>
      <c r="G49" s="55"/>
      <c r="H49" s="55"/>
      <c r="I49" s="238"/>
    </row>
    <row r="50" spans="1:11" ht="16.5">
      <c r="A50" s="30">
        <v>1</v>
      </c>
      <c r="B50" s="30" t="s">
        <v>22</v>
      </c>
      <c r="C50" s="402">
        <f>C33</f>
        <v>3625</v>
      </c>
      <c r="D50" s="403">
        <f>ROUND(C50*44.32/100,0)</f>
        <v>1607</v>
      </c>
      <c r="E50" s="513">
        <v>2018</v>
      </c>
      <c r="F50" s="512"/>
      <c r="G50" s="512"/>
      <c r="H50" s="512"/>
      <c r="I50" s="393"/>
      <c r="J50" s="170"/>
    </row>
    <row r="51" spans="1:11" ht="16.5">
      <c r="A51" s="116">
        <v>2</v>
      </c>
      <c r="B51" s="116" t="s">
        <v>7</v>
      </c>
      <c r="C51" s="402">
        <f t="shared" ref="C51:C57" si="4">C34</f>
        <v>3047</v>
      </c>
      <c r="D51" s="403">
        <f t="shared" ref="D51:D56" si="5">ROUND(C51*44.32/100,0)</f>
        <v>1350</v>
      </c>
      <c r="E51" s="514">
        <v>1697</v>
      </c>
      <c r="F51" s="512"/>
      <c r="G51" s="512"/>
      <c r="H51" s="512"/>
      <c r="I51" s="393"/>
      <c r="J51" s="170"/>
    </row>
    <row r="52" spans="1:11" ht="16.5">
      <c r="A52" s="116">
        <v>3</v>
      </c>
      <c r="B52" s="116" t="s">
        <v>23</v>
      </c>
      <c r="C52" s="402">
        <f t="shared" si="4"/>
        <v>2951</v>
      </c>
      <c r="D52" s="403">
        <f t="shared" si="5"/>
        <v>1308</v>
      </c>
      <c r="E52" s="514">
        <v>1643</v>
      </c>
      <c r="F52" s="512"/>
      <c r="G52" s="512"/>
      <c r="H52" s="512"/>
      <c r="I52" s="393"/>
      <c r="J52" s="170"/>
    </row>
    <row r="53" spans="1:11" ht="16.5">
      <c r="A53" s="116">
        <v>4</v>
      </c>
      <c r="B53" s="116" t="s">
        <v>24</v>
      </c>
      <c r="C53" s="402">
        <f t="shared" si="4"/>
        <v>2040</v>
      </c>
      <c r="D53" s="403">
        <f t="shared" si="5"/>
        <v>904</v>
      </c>
      <c r="E53" s="514">
        <v>1136</v>
      </c>
      <c r="F53" s="512"/>
      <c r="G53" s="512"/>
      <c r="H53" s="512"/>
      <c r="I53" s="393"/>
      <c r="J53" s="170"/>
    </row>
    <row r="54" spans="1:11" ht="16.5">
      <c r="A54" s="116">
        <v>5</v>
      </c>
      <c r="B54" s="116" t="s">
        <v>18</v>
      </c>
      <c r="C54" s="402">
        <f t="shared" si="4"/>
        <v>2491</v>
      </c>
      <c r="D54" s="403">
        <f t="shared" si="5"/>
        <v>1104</v>
      </c>
      <c r="E54" s="514">
        <v>1387</v>
      </c>
      <c r="F54" s="512"/>
      <c r="G54" s="512"/>
      <c r="H54" s="512"/>
      <c r="I54" s="393"/>
      <c r="J54" s="170"/>
    </row>
    <row r="55" spans="1:11" ht="16.5">
      <c r="A55" s="116">
        <v>6</v>
      </c>
      <c r="B55" s="116" t="s">
        <v>17</v>
      </c>
      <c r="C55" s="402">
        <f t="shared" si="4"/>
        <v>4781</v>
      </c>
      <c r="D55" s="403">
        <f t="shared" si="5"/>
        <v>2119</v>
      </c>
      <c r="E55" s="514">
        <v>2662</v>
      </c>
      <c r="F55" s="512"/>
      <c r="G55" s="512"/>
      <c r="H55" s="512"/>
      <c r="I55" s="393"/>
      <c r="J55" s="170"/>
    </row>
    <row r="56" spans="1:11" ht="16.5">
      <c r="A56" s="116">
        <v>7</v>
      </c>
      <c r="B56" s="116" t="s">
        <v>80</v>
      </c>
      <c r="C56" s="402">
        <f t="shared" si="4"/>
        <v>2231</v>
      </c>
      <c r="D56" s="403">
        <f t="shared" si="5"/>
        <v>989</v>
      </c>
      <c r="E56" s="514">
        <v>1242</v>
      </c>
      <c r="F56" s="512"/>
      <c r="G56" s="512"/>
      <c r="H56" s="512"/>
      <c r="I56" s="393"/>
      <c r="J56" s="170"/>
    </row>
    <row r="57" spans="1:11" ht="17.25" thickBot="1">
      <c r="A57" s="116">
        <v>8</v>
      </c>
      <c r="B57" s="116" t="s">
        <v>81</v>
      </c>
      <c r="C57" s="402">
        <f t="shared" si="4"/>
        <v>1905</v>
      </c>
      <c r="D57" s="403">
        <v>845</v>
      </c>
      <c r="E57" s="514">
        <v>1060</v>
      </c>
      <c r="F57" s="512"/>
      <c r="G57" s="512"/>
      <c r="H57" s="512"/>
      <c r="I57" s="393"/>
      <c r="J57" s="170"/>
    </row>
    <row r="58" spans="1:11" ht="16.5" thickBot="1">
      <c r="A58" s="404"/>
      <c r="B58" s="404" t="s">
        <v>119</v>
      </c>
      <c r="C58" s="405">
        <f t="shared" ref="C58:E58" si="6">SUM(C50:C57)</f>
        <v>23071</v>
      </c>
      <c r="D58" s="405">
        <f t="shared" si="6"/>
        <v>10226</v>
      </c>
      <c r="E58" s="405">
        <f t="shared" si="6"/>
        <v>12845</v>
      </c>
      <c r="F58" s="313"/>
      <c r="G58" s="313"/>
      <c r="H58" s="313"/>
      <c r="I58" s="393"/>
      <c r="J58" s="170"/>
    </row>
    <row r="59" spans="1:11" ht="15.75">
      <c r="A59" s="53"/>
      <c r="B59" s="53"/>
      <c r="C59" s="53"/>
      <c r="D59" s="252"/>
      <c r="E59" s="252"/>
      <c r="F59" s="252"/>
      <c r="G59" s="252"/>
      <c r="H59" s="238"/>
    </row>
    <row r="60" spans="1:11" ht="15.75">
      <c r="A60" s="53"/>
      <c r="B60" s="406" t="s">
        <v>137</v>
      </c>
      <c r="C60" s="1"/>
      <c r="D60" s="308"/>
      <c r="E60" s="308"/>
      <c r="F60" s="308"/>
      <c r="G60" s="308"/>
      <c r="H60" s="308"/>
      <c r="I60" s="407"/>
      <c r="J60" s="151"/>
      <c r="K60" s="151"/>
    </row>
    <row r="61" spans="1:11" ht="15.75">
      <c r="A61" s="53"/>
      <c r="B61" s="406" t="s">
        <v>170</v>
      </c>
      <c r="C61" s="1"/>
      <c r="D61" s="408"/>
      <c r="E61" s="408"/>
      <c r="F61" s="408"/>
      <c r="G61" s="408"/>
      <c r="H61" s="408"/>
      <c r="I61" s="277"/>
    </row>
    <row r="62" spans="1:11" ht="15.75">
      <c r="A62" s="53"/>
      <c r="B62" s="53"/>
      <c r="C62" s="409"/>
      <c r="D62" s="408"/>
      <c r="E62" s="408"/>
      <c r="F62" s="310"/>
      <c r="G62" s="310"/>
      <c r="H62" s="310"/>
      <c r="I62" s="151"/>
    </row>
    <row r="63" spans="1:11" ht="15.75">
      <c r="A63" s="53"/>
      <c r="B63" s="53"/>
      <c r="C63" s="53"/>
      <c r="D63" s="408"/>
      <c r="E63" s="408"/>
      <c r="F63" s="408"/>
      <c r="G63" s="408"/>
      <c r="H63" s="408"/>
      <c r="I63" s="408"/>
    </row>
    <row r="64" spans="1:11" ht="15.75">
      <c r="A64" s="53"/>
      <c r="B64" s="53"/>
      <c r="C64" s="53"/>
      <c r="D64" s="410"/>
      <c r="E64" s="410"/>
      <c r="F64" s="410"/>
      <c r="G64" s="410"/>
      <c r="H64" s="410"/>
      <c r="I64" s="151"/>
    </row>
    <row r="65" spans="1:7" ht="15.75">
      <c r="A65" s="53"/>
      <c r="B65" s="53"/>
      <c r="C65" s="53"/>
      <c r="D65" s="409"/>
      <c r="E65" s="53"/>
      <c r="F65" s="53"/>
      <c r="G65" s="53"/>
    </row>
    <row r="66" spans="1:7" ht="15.75">
      <c r="A66" s="53"/>
      <c r="B66" s="53"/>
      <c r="C66" s="53"/>
      <c r="D66" s="53"/>
      <c r="E66" s="53"/>
      <c r="F66" s="53"/>
      <c r="G66" s="53"/>
    </row>
    <row r="67" spans="1:7" ht="15.75">
      <c r="A67" s="53"/>
      <c r="B67" s="53"/>
      <c r="C67" s="53"/>
      <c r="D67" s="53"/>
      <c r="E67" s="53"/>
      <c r="F67" s="53"/>
      <c r="G67" s="53"/>
    </row>
    <row r="68" spans="1:7" ht="15.75">
      <c r="A68" s="53"/>
      <c r="B68" s="53"/>
      <c r="C68" s="53"/>
      <c r="D68" s="53"/>
      <c r="E68" s="53"/>
      <c r="F68" s="53"/>
      <c r="G68" s="53"/>
    </row>
    <row r="69" spans="1:7" ht="15.75">
      <c r="A69" s="53"/>
      <c r="B69" s="53"/>
      <c r="C69" s="53"/>
      <c r="D69" s="53"/>
      <c r="E69" s="53"/>
      <c r="F69" s="53"/>
      <c r="G69" s="53"/>
    </row>
  </sheetData>
  <pageMargins left="0.78740157480314965" right="0" top="0.19685039370078741" bottom="0.39370078740157483" header="0.31496062992125984" footer="0.31496062992125984"/>
  <pageSetup paperSize="9" scale="85" orientation="landscape" r:id="rId1"/>
  <headerFooter>
    <oddFooter>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A2" sqref="A2:B2"/>
    </sheetView>
  </sheetViews>
  <sheetFormatPr defaultRowHeight="15.75"/>
  <cols>
    <col min="1" max="1" width="5.85546875" style="59" customWidth="1"/>
    <col min="2" max="2" width="21.7109375" style="59" customWidth="1"/>
    <col min="3" max="3" width="17.7109375" style="59" customWidth="1"/>
    <col min="4" max="4" width="17.140625" style="59" customWidth="1"/>
    <col min="5" max="5" width="17" style="59" customWidth="1"/>
    <col min="6" max="6" width="15.7109375" style="59" customWidth="1"/>
    <col min="7" max="7" width="17.85546875" style="59" customWidth="1"/>
    <col min="8" max="8" width="14.28515625" style="59" customWidth="1"/>
    <col min="9" max="9" width="11.28515625" style="59" bestFit="1" customWidth="1"/>
    <col min="10" max="16384" width="9.140625" style="59"/>
  </cols>
  <sheetData>
    <row r="1" spans="1:12">
      <c r="A1" s="399" t="s">
        <v>0</v>
      </c>
      <c r="B1" s="399"/>
      <c r="C1" s="399"/>
      <c r="D1" s="399"/>
      <c r="E1" s="399"/>
      <c r="F1" s="399"/>
      <c r="G1" s="53"/>
      <c r="H1" s="53"/>
      <c r="I1" s="53"/>
    </row>
    <row r="2" spans="1:12">
      <c r="A2" s="141" t="s">
        <v>202</v>
      </c>
      <c r="B2" s="48"/>
      <c r="C2" s="399"/>
      <c r="D2" s="399"/>
      <c r="E2" s="399"/>
      <c r="F2" s="399"/>
      <c r="G2" s="53"/>
      <c r="H2" s="53"/>
      <c r="I2" s="53"/>
    </row>
    <row r="3" spans="1:12">
      <c r="A3" s="4" t="s">
        <v>46</v>
      </c>
      <c r="B3" s="4"/>
      <c r="C3" s="139"/>
      <c r="D3" s="4" t="s">
        <v>108</v>
      </c>
      <c r="E3" s="139"/>
      <c r="F3" s="185"/>
      <c r="G3" s="4" t="s">
        <v>109</v>
      </c>
      <c r="H3" s="139"/>
      <c r="I3" s="163"/>
    </row>
    <row r="4" spans="1:12">
      <c r="A4" s="1" t="s">
        <v>158</v>
      </c>
      <c r="B4" s="1"/>
      <c r="C4" s="163"/>
      <c r="D4" s="1" t="s">
        <v>159</v>
      </c>
      <c r="E4" s="140"/>
      <c r="G4" s="1" t="s">
        <v>160</v>
      </c>
      <c r="I4" s="163"/>
    </row>
    <row r="5" spans="1:12">
      <c r="A5" s="1"/>
      <c r="B5" s="1"/>
      <c r="C5" s="140"/>
      <c r="D5" s="140"/>
      <c r="E5" s="140"/>
      <c r="F5" s="140"/>
      <c r="G5" s="163"/>
      <c r="I5" s="163"/>
    </row>
    <row r="6" spans="1:12">
      <c r="A6" s="58"/>
      <c r="B6" s="58"/>
      <c r="C6" s="399"/>
      <c r="D6" s="399"/>
      <c r="E6" s="399"/>
      <c r="F6" s="399"/>
      <c r="G6" s="53"/>
      <c r="H6" s="53"/>
      <c r="I6" s="53"/>
    </row>
    <row r="7" spans="1:12">
      <c r="A7" s="53"/>
      <c r="B7" s="53"/>
      <c r="C7" s="53"/>
      <c r="D7" s="53"/>
      <c r="E7" s="53"/>
      <c r="F7" s="53"/>
      <c r="G7" s="53"/>
      <c r="H7" s="53"/>
      <c r="I7" s="53"/>
    </row>
    <row r="8" spans="1:12">
      <c r="A8" s="53"/>
      <c r="B8" s="53"/>
      <c r="C8" s="9" t="s">
        <v>190</v>
      </c>
      <c r="D8" s="157"/>
      <c r="E8" s="157"/>
      <c r="F8" s="53"/>
      <c r="G8" s="53"/>
      <c r="H8" s="399"/>
      <c r="I8" s="53"/>
    </row>
    <row r="9" spans="1:12">
      <c r="A9" s="157"/>
      <c r="B9" s="53"/>
      <c r="C9" s="157" t="s">
        <v>171</v>
      </c>
      <c r="D9" s="53"/>
      <c r="E9" s="157"/>
      <c r="F9" s="53"/>
      <c r="G9" s="53"/>
      <c r="H9" s="399"/>
      <c r="I9" s="53"/>
    </row>
    <row r="10" spans="1:12">
      <c r="A10" s="157"/>
      <c r="B10" s="53"/>
      <c r="C10" s="157"/>
      <c r="D10" s="53"/>
      <c r="E10" s="157"/>
      <c r="F10" s="53"/>
      <c r="G10" s="53"/>
      <c r="H10" s="399"/>
      <c r="I10" s="53"/>
    </row>
    <row r="11" spans="1:12">
      <c r="A11" s="157"/>
      <c r="B11" s="53"/>
      <c r="C11" s="157"/>
      <c r="D11" s="53"/>
      <c r="E11" s="157"/>
      <c r="F11" s="53"/>
      <c r="G11" s="53"/>
      <c r="H11" s="399"/>
      <c r="I11" s="53"/>
    </row>
    <row r="12" spans="1:12" ht="20.25">
      <c r="A12" s="52" t="s">
        <v>172</v>
      </c>
      <c r="B12" s="53"/>
      <c r="C12" s="157"/>
      <c r="D12" s="411">
        <v>62549</v>
      </c>
      <c r="E12" s="157" t="s">
        <v>70</v>
      </c>
      <c r="F12" s="318"/>
      <c r="G12" s="194"/>
      <c r="H12" s="138"/>
      <c r="I12" s="194"/>
      <c r="J12" s="412"/>
      <c r="K12" s="412"/>
      <c r="L12" s="412"/>
    </row>
    <row r="13" spans="1:12">
      <c r="A13" s="157"/>
      <c r="C13" s="157"/>
      <c r="E13" s="413"/>
      <c r="F13" s="414"/>
      <c r="G13" s="414"/>
      <c r="H13" s="415"/>
      <c r="I13" s="412"/>
      <c r="J13" s="412"/>
      <c r="K13" s="412"/>
      <c r="L13" s="412"/>
    </row>
    <row r="14" spans="1:12" ht="16.5" thickBot="1"/>
    <row r="15" spans="1:12" ht="26.25" thickBot="1">
      <c r="A15" s="416" t="s">
        <v>4</v>
      </c>
      <c r="B15" s="417" t="s">
        <v>114</v>
      </c>
      <c r="C15" s="418" t="s">
        <v>151</v>
      </c>
      <c r="D15" s="418" t="s">
        <v>152</v>
      </c>
      <c r="E15" s="418" t="s">
        <v>153</v>
      </c>
      <c r="F15" s="419" t="s">
        <v>115</v>
      </c>
      <c r="G15" s="419" t="s">
        <v>162</v>
      </c>
      <c r="H15" s="420" t="s">
        <v>116</v>
      </c>
    </row>
    <row r="16" spans="1:12" ht="16.5" thickBot="1">
      <c r="A16" s="421">
        <v>1</v>
      </c>
      <c r="B16" s="422" t="s">
        <v>12</v>
      </c>
      <c r="C16" s="423">
        <v>958</v>
      </c>
      <c r="D16" s="424">
        <v>173.5</v>
      </c>
      <c r="E16" s="424">
        <v>35</v>
      </c>
      <c r="F16" s="425">
        <f>SUM(C16:E16)</f>
        <v>1166.5</v>
      </c>
      <c r="G16" s="425">
        <v>30</v>
      </c>
      <c r="H16" s="426">
        <f>F16+G16</f>
        <v>1196.5</v>
      </c>
    </row>
    <row r="17" spans="1:10">
      <c r="A17" s="427"/>
      <c r="B17" s="232"/>
      <c r="C17" s="428"/>
      <c r="D17" s="428"/>
      <c r="E17" s="428"/>
      <c r="F17" s="429"/>
      <c r="G17" s="429"/>
      <c r="H17" s="428"/>
    </row>
    <row r="18" spans="1:10">
      <c r="A18" s="427"/>
      <c r="B18" s="9" t="s">
        <v>190</v>
      </c>
      <c r="C18" s="428"/>
      <c r="D18" s="428"/>
      <c r="E18" s="428"/>
      <c r="F18" s="429"/>
      <c r="G18" s="429"/>
      <c r="H18" s="428"/>
      <c r="I18" s="430"/>
    </row>
    <row r="19" spans="1:10" ht="16.5" thickBot="1">
      <c r="A19" s="427"/>
      <c r="B19" s="9"/>
      <c r="C19" s="428"/>
      <c r="F19" s="429"/>
      <c r="G19" s="429"/>
      <c r="H19" s="428"/>
      <c r="I19" s="430"/>
    </row>
    <row r="20" spans="1:10" ht="17.25" thickBot="1">
      <c r="A20" s="431" t="s">
        <v>4</v>
      </c>
      <c r="B20" s="431" t="s">
        <v>114</v>
      </c>
      <c r="C20" s="275" t="s">
        <v>191</v>
      </c>
      <c r="D20" s="79" t="s">
        <v>76</v>
      </c>
      <c r="E20" s="50" t="s">
        <v>77</v>
      </c>
      <c r="F20" s="55"/>
      <c r="G20" s="55"/>
      <c r="H20" s="55"/>
      <c r="I20" s="430"/>
    </row>
    <row r="21" spans="1:10" ht="16.5" thickBot="1">
      <c r="A21" s="432">
        <v>1</v>
      </c>
      <c r="B21" s="433" t="s">
        <v>12</v>
      </c>
      <c r="C21" s="516">
        <f>D12</f>
        <v>62549</v>
      </c>
      <c r="D21" s="403">
        <v>27724</v>
      </c>
      <c r="E21" s="517">
        <v>34825</v>
      </c>
      <c r="F21" s="512"/>
      <c r="G21" s="512"/>
      <c r="H21" s="512"/>
      <c r="I21" s="434"/>
      <c r="J21" s="435"/>
    </row>
    <row r="22" spans="1:10" ht="16.5" thickBot="1">
      <c r="A22" s="436"/>
      <c r="B22" s="437" t="s">
        <v>119</v>
      </c>
      <c r="C22" s="438">
        <f t="shared" ref="C22:E22" si="0">SUM(C21)</f>
        <v>62549</v>
      </c>
      <c r="D22" s="438">
        <f t="shared" si="0"/>
        <v>27724</v>
      </c>
      <c r="E22" s="438">
        <f t="shared" si="0"/>
        <v>34825</v>
      </c>
      <c r="F22" s="515"/>
      <c r="G22" s="515"/>
      <c r="H22" s="515"/>
      <c r="I22" s="430"/>
    </row>
    <row r="23" spans="1:10">
      <c r="A23" s="332"/>
      <c r="B23" s="332"/>
      <c r="C23" s="317"/>
      <c r="D23" s="317"/>
      <c r="E23" s="317"/>
      <c r="F23" s="430"/>
      <c r="G23" s="430"/>
      <c r="H23" s="430"/>
      <c r="I23" s="430"/>
    </row>
    <row r="24" spans="1:10">
      <c r="D24" s="430"/>
      <c r="E24" s="430"/>
      <c r="F24" s="430"/>
    </row>
    <row r="25" spans="1:10">
      <c r="A25" s="1" t="s">
        <v>137</v>
      </c>
      <c r="C25" s="1"/>
    </row>
    <row r="26" spans="1:10">
      <c r="A26" s="1" t="s">
        <v>45</v>
      </c>
      <c r="B26" s="163"/>
    </row>
  </sheetData>
  <pageMargins left="0.39370078740157483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A40" workbookViewId="0">
      <selection activeCell="I55" sqref="I55"/>
    </sheetView>
  </sheetViews>
  <sheetFormatPr defaultRowHeight="15"/>
  <cols>
    <col min="1" max="1" width="5.28515625" style="163" customWidth="1"/>
    <col min="2" max="2" width="22" style="163" customWidth="1"/>
    <col min="3" max="3" width="23.7109375" style="163" customWidth="1"/>
    <col min="4" max="4" width="14.140625" style="163" customWidth="1"/>
    <col min="5" max="5" width="19.5703125" style="163" bestFit="1" customWidth="1"/>
    <col min="6" max="6" width="16.5703125" style="163" customWidth="1"/>
    <col min="7" max="7" width="16.7109375" style="163" customWidth="1"/>
    <col min="8" max="8" width="14.140625" style="163" customWidth="1"/>
    <col min="9" max="9" width="12.42578125" style="163" customWidth="1"/>
    <col min="10" max="10" width="11" style="163" customWidth="1"/>
    <col min="11" max="11" width="12.85546875" style="163" customWidth="1"/>
    <col min="12" max="12" width="10.140625" style="163" bestFit="1" customWidth="1"/>
    <col min="13" max="13" width="9.85546875" style="163" bestFit="1" customWidth="1"/>
    <col min="14" max="16384" width="9.140625" style="163"/>
  </cols>
  <sheetData>
    <row r="1" spans="1:14">
      <c r="A1" s="140" t="s">
        <v>0</v>
      </c>
      <c r="B1" s="140"/>
      <c r="C1" s="140"/>
      <c r="D1" s="140"/>
      <c r="E1" s="140"/>
      <c r="F1" s="140"/>
      <c r="I1" s="140"/>
      <c r="J1" s="140"/>
      <c r="K1" s="140"/>
      <c r="L1" s="140"/>
      <c r="M1" s="140"/>
      <c r="N1" s="140"/>
    </row>
    <row r="2" spans="1:14" ht="15.75">
      <c r="A2" s="141" t="s">
        <v>202</v>
      </c>
      <c r="B2" s="48"/>
      <c r="C2" s="140"/>
      <c r="D2" s="140"/>
      <c r="E2" s="140"/>
      <c r="F2" s="140"/>
      <c r="I2" s="140"/>
      <c r="J2" s="140"/>
      <c r="K2" s="140"/>
      <c r="L2" s="140"/>
      <c r="M2" s="140"/>
      <c r="N2" s="140"/>
    </row>
    <row r="3" spans="1:14">
      <c r="A3" s="4" t="s">
        <v>46</v>
      </c>
      <c r="B3" s="4"/>
      <c r="C3" s="139"/>
      <c r="D3" s="4" t="s">
        <v>108</v>
      </c>
      <c r="E3" s="139"/>
      <c r="F3" s="185"/>
      <c r="G3" s="4" t="s">
        <v>109</v>
      </c>
      <c r="H3" s="139"/>
      <c r="J3" s="140"/>
      <c r="K3" s="140"/>
      <c r="L3" s="140"/>
      <c r="M3" s="140"/>
      <c r="N3" s="140"/>
    </row>
    <row r="4" spans="1:14">
      <c r="A4" s="4" t="s">
        <v>1</v>
      </c>
      <c r="B4" s="4"/>
      <c r="C4" s="139"/>
      <c r="D4" s="4" t="s">
        <v>110</v>
      </c>
      <c r="E4" s="139"/>
      <c r="F4" s="185"/>
      <c r="G4" s="4" t="s">
        <v>2</v>
      </c>
      <c r="H4" s="139"/>
      <c r="J4" s="140"/>
      <c r="K4" s="140"/>
      <c r="L4" s="140"/>
      <c r="M4" s="140"/>
      <c r="N4" s="140"/>
    </row>
    <row r="5" spans="1:14">
      <c r="A5" s="1"/>
      <c r="B5" s="1"/>
      <c r="C5" s="140"/>
      <c r="D5" s="140"/>
      <c r="E5" s="1"/>
      <c r="F5" s="140"/>
      <c r="G5" s="140"/>
      <c r="I5" s="1"/>
      <c r="J5" s="140"/>
      <c r="K5" s="140"/>
      <c r="L5" s="140"/>
      <c r="M5" s="140"/>
      <c r="N5" s="140"/>
    </row>
    <row r="6" spans="1:14">
      <c r="I6" s="140"/>
      <c r="J6" s="140"/>
      <c r="K6" s="140"/>
      <c r="L6" s="140"/>
      <c r="M6" s="140"/>
      <c r="N6" s="140"/>
    </row>
    <row r="7" spans="1:14">
      <c r="C7" s="9" t="s">
        <v>190</v>
      </c>
      <c r="D7" s="9"/>
      <c r="E7" s="9"/>
      <c r="H7" s="140"/>
      <c r="I7" s="140"/>
      <c r="J7" s="140"/>
      <c r="K7" s="140"/>
      <c r="L7" s="140"/>
      <c r="M7" s="140"/>
      <c r="N7" s="140"/>
    </row>
    <row r="8" spans="1:14">
      <c r="A8" s="9"/>
      <c r="C8" s="9" t="s">
        <v>173</v>
      </c>
      <c r="E8" s="9"/>
      <c r="H8" s="140"/>
      <c r="I8" s="140"/>
      <c r="J8" s="140"/>
      <c r="K8" s="140"/>
      <c r="L8" s="140"/>
      <c r="M8" s="140"/>
      <c r="N8" s="140"/>
    </row>
    <row r="9" spans="1:14">
      <c r="A9" s="9"/>
      <c r="C9" s="9"/>
      <c r="D9" s="9"/>
      <c r="E9" s="9"/>
      <c r="H9" s="140"/>
      <c r="K9" s="140"/>
      <c r="L9" s="140"/>
      <c r="M9" s="140"/>
      <c r="N9" s="140"/>
    </row>
    <row r="10" spans="1:14" ht="15.75">
      <c r="A10" s="439" t="s">
        <v>148</v>
      </c>
      <c r="B10" s="439"/>
      <c r="C10" s="440">
        <v>16714</v>
      </c>
      <c r="D10" s="441" t="s">
        <v>149</v>
      </c>
      <c r="F10" s="318"/>
      <c r="G10" s="233"/>
      <c r="H10" s="231"/>
      <c r="I10" s="231"/>
      <c r="J10" s="231"/>
      <c r="K10" s="231"/>
      <c r="L10" s="140"/>
      <c r="M10" s="140"/>
      <c r="N10" s="140"/>
    </row>
    <row r="11" spans="1:14" ht="15.75" thickBot="1">
      <c r="A11" s="156"/>
      <c r="B11" s="156"/>
      <c r="C11" s="7"/>
      <c r="D11" s="7"/>
      <c r="H11" s="140"/>
      <c r="I11" s="140"/>
      <c r="J11" s="140"/>
      <c r="K11" s="140"/>
      <c r="L11" s="140"/>
      <c r="M11" s="140"/>
      <c r="N11" s="140"/>
    </row>
    <row r="12" spans="1:14" ht="26.25" thickBot="1">
      <c r="A12" s="487" t="s">
        <v>4</v>
      </c>
      <c r="B12" s="488" t="s">
        <v>114</v>
      </c>
      <c r="C12" s="489" t="s">
        <v>151</v>
      </c>
      <c r="D12" s="489" t="s">
        <v>152</v>
      </c>
      <c r="E12" s="489" t="s">
        <v>153</v>
      </c>
      <c r="F12" s="442" t="s">
        <v>115</v>
      </c>
      <c r="G12" s="442" t="s">
        <v>162</v>
      </c>
      <c r="H12" s="443" t="s">
        <v>116</v>
      </c>
      <c r="I12" s="323"/>
      <c r="J12" s="254"/>
    </row>
    <row r="13" spans="1:14" ht="18" customHeight="1">
      <c r="A13" s="120">
        <v>1</v>
      </c>
      <c r="B13" s="121" t="s">
        <v>17</v>
      </c>
      <c r="C13" s="444">
        <v>140</v>
      </c>
      <c r="D13" s="444">
        <v>70</v>
      </c>
      <c r="E13" s="444">
        <v>35</v>
      </c>
      <c r="F13" s="445">
        <f>SUM(C13:E13)</f>
        <v>245</v>
      </c>
      <c r="G13" s="521">
        <v>0</v>
      </c>
      <c r="H13" s="445">
        <f>F13+G13</f>
        <v>245</v>
      </c>
      <c r="I13" s="254"/>
      <c r="J13" s="254"/>
    </row>
    <row r="14" spans="1:14" ht="18" customHeight="1">
      <c r="A14" s="122">
        <v>2</v>
      </c>
      <c r="B14" s="116" t="s">
        <v>18</v>
      </c>
      <c r="C14" s="446">
        <v>40</v>
      </c>
      <c r="D14" s="446">
        <v>72</v>
      </c>
      <c r="E14" s="446">
        <v>17</v>
      </c>
      <c r="F14" s="445">
        <f t="shared" ref="F14:F15" si="0">SUM(C14:E14)</f>
        <v>129</v>
      </c>
      <c r="G14" s="448">
        <v>0</v>
      </c>
      <c r="H14" s="445">
        <f t="shared" ref="H14:H15" si="1">F14+G14</f>
        <v>129</v>
      </c>
      <c r="I14" s="254"/>
      <c r="J14" s="254"/>
    </row>
    <row r="15" spans="1:14" ht="18" customHeight="1" thickBot="1">
      <c r="A15" s="123">
        <v>3</v>
      </c>
      <c r="B15" s="124" t="s">
        <v>79</v>
      </c>
      <c r="C15" s="449">
        <v>89</v>
      </c>
      <c r="D15" s="449">
        <v>38</v>
      </c>
      <c r="E15" s="449">
        <v>17</v>
      </c>
      <c r="F15" s="445">
        <f t="shared" si="0"/>
        <v>144</v>
      </c>
      <c r="G15" s="448">
        <v>0</v>
      </c>
      <c r="H15" s="445">
        <f t="shared" si="1"/>
        <v>144</v>
      </c>
      <c r="I15" s="254"/>
      <c r="J15" s="254"/>
    </row>
    <row r="16" spans="1:14" ht="13.5" customHeight="1" thickBot="1">
      <c r="A16" s="490"/>
      <c r="B16" s="297" t="s">
        <v>174</v>
      </c>
      <c r="C16" s="298">
        <f t="shared" ref="C16:G16" si="2">SUM(C11:C14)</f>
        <v>180</v>
      </c>
      <c r="D16" s="298">
        <f>SUM(D13:D15)</f>
        <v>180</v>
      </c>
      <c r="E16" s="298">
        <f>SUM(E13:E15)</f>
        <v>69</v>
      </c>
      <c r="F16" s="298">
        <f>SUM(F13:F15)</f>
        <v>518</v>
      </c>
      <c r="G16" s="298">
        <f t="shared" si="2"/>
        <v>0</v>
      </c>
      <c r="H16" s="298">
        <f>SUM(H13:H15)</f>
        <v>518</v>
      </c>
      <c r="I16" s="329"/>
      <c r="J16" s="254"/>
    </row>
    <row r="17" spans="1:10">
      <c r="I17" s="254"/>
      <c r="J17" s="254"/>
    </row>
    <row r="18" spans="1:10">
      <c r="I18" s="254"/>
      <c r="J18" s="254"/>
    </row>
    <row r="19" spans="1:10">
      <c r="A19" s="1" t="s">
        <v>175</v>
      </c>
      <c r="B19" s="140"/>
      <c r="C19" s="140"/>
      <c r="D19" s="140"/>
      <c r="E19" s="140"/>
      <c r="F19" s="140"/>
      <c r="G19" s="334">
        <f>C10</f>
        <v>16714</v>
      </c>
      <c r="H19" s="317" t="s">
        <v>91</v>
      </c>
    </row>
    <row r="20" spans="1:10">
      <c r="A20" s="1"/>
      <c r="B20" s="140"/>
      <c r="C20" s="140"/>
      <c r="D20" s="140"/>
      <c r="E20" s="140"/>
      <c r="F20" s="140"/>
      <c r="G20" s="334"/>
      <c r="H20" s="317"/>
    </row>
    <row r="21" spans="1:10" ht="15.75">
      <c r="A21" s="58" t="s">
        <v>195</v>
      </c>
      <c r="B21" s="399"/>
      <c r="C21" s="399"/>
      <c r="D21" s="399"/>
      <c r="E21" s="399"/>
      <c r="F21" s="399"/>
      <c r="G21" s="399"/>
      <c r="H21" s="317"/>
    </row>
    <row r="22" spans="1:10" ht="15.75">
      <c r="A22" s="58" t="s">
        <v>168</v>
      </c>
      <c r="B22" s="399"/>
      <c r="C22" s="399"/>
      <c r="D22" s="399"/>
      <c r="E22" s="399"/>
      <c r="F22" s="399"/>
      <c r="G22" s="399"/>
      <c r="H22" s="317"/>
    </row>
    <row r="23" spans="1:10" ht="15.75">
      <c r="A23" s="58" t="s">
        <v>169</v>
      </c>
      <c r="B23" s="399"/>
      <c r="C23" s="399"/>
      <c r="D23" s="399"/>
      <c r="E23" s="399"/>
      <c r="F23" s="399"/>
      <c r="G23" s="399"/>
      <c r="H23" s="317"/>
    </row>
    <row r="24" spans="1:10">
      <c r="A24" s="1"/>
      <c r="B24" s="140"/>
      <c r="C24" s="450"/>
      <c r="D24" s="9"/>
      <c r="E24" s="9"/>
      <c r="F24" s="9"/>
      <c r="G24" s="9"/>
      <c r="H24" s="317"/>
    </row>
    <row r="25" spans="1:10" ht="15.75">
      <c r="A25" s="385" t="s">
        <v>122</v>
      </c>
      <c r="B25" s="140"/>
      <c r="C25" s="140"/>
      <c r="D25" s="140"/>
      <c r="E25" s="159"/>
      <c r="F25" s="9"/>
      <c r="G25" s="9"/>
      <c r="H25" s="317"/>
    </row>
    <row r="26" spans="1:10" ht="16.5" thickBot="1">
      <c r="A26" s="385"/>
      <c r="B26" s="140"/>
      <c r="C26" s="140"/>
      <c r="D26" s="451"/>
      <c r="E26" s="452"/>
      <c r="F26" s="9"/>
      <c r="G26" s="9"/>
      <c r="H26" s="317"/>
    </row>
    <row r="27" spans="1:10" ht="16.5" thickBot="1">
      <c r="A27" s="385"/>
      <c r="B27" s="453" t="s">
        <v>123</v>
      </c>
      <c r="C27" s="527" t="s">
        <v>164</v>
      </c>
      <c r="D27" s="522"/>
      <c r="E27" s="523"/>
      <c r="F27" s="454"/>
      <c r="G27" s="9"/>
      <c r="H27" s="317"/>
    </row>
    <row r="28" spans="1:10" ht="15.75">
      <c r="A28" s="385"/>
      <c r="B28" s="526" t="s">
        <v>165</v>
      </c>
      <c r="C28" s="524">
        <f>G19</f>
        <v>16714</v>
      </c>
      <c r="D28" s="450"/>
      <c r="E28" s="157"/>
      <c r="F28" s="454"/>
      <c r="G28" s="9"/>
      <c r="H28" s="317"/>
    </row>
    <row r="29" spans="1:10" ht="16.5" thickBot="1">
      <c r="A29" s="385"/>
      <c r="B29" s="456" t="s">
        <v>129</v>
      </c>
      <c r="C29" s="525">
        <f>ROUND(C28/F16,4)</f>
        <v>32.266399999999997</v>
      </c>
      <c r="D29" s="313"/>
      <c r="E29" s="157"/>
      <c r="F29" s="9"/>
      <c r="G29" s="9"/>
      <c r="H29" s="317"/>
    </row>
    <row r="30" spans="1:10" ht="15.75" thickBot="1">
      <c r="A30" s="332"/>
      <c r="B30" s="332"/>
      <c r="C30" s="450"/>
      <c r="D30" s="9"/>
      <c r="E30" s="9"/>
      <c r="F30" s="9"/>
      <c r="G30" s="9"/>
      <c r="H30" s="317"/>
    </row>
    <row r="31" spans="1:10" ht="16.5" thickBot="1">
      <c r="A31" s="458" t="s">
        <v>4</v>
      </c>
      <c r="B31" s="459" t="s">
        <v>114</v>
      </c>
      <c r="C31" s="390" t="s">
        <v>196</v>
      </c>
      <c r="E31" s="9"/>
      <c r="F31" s="9"/>
      <c r="G31" s="9"/>
      <c r="H31" s="317"/>
    </row>
    <row r="32" spans="1:10" ht="16.5">
      <c r="A32" s="120">
        <v>1</v>
      </c>
      <c r="B32" s="121" t="s">
        <v>17</v>
      </c>
      <c r="C32" s="460">
        <f>ROUND(C$29*H13,0)</f>
        <v>7905</v>
      </c>
      <c r="D32" s="9"/>
      <c r="E32" s="9"/>
      <c r="F32" s="9"/>
      <c r="G32" s="9"/>
      <c r="H32" s="317"/>
    </row>
    <row r="33" spans="1:12" ht="16.5">
      <c r="A33" s="122">
        <v>2</v>
      </c>
      <c r="B33" s="116" t="s">
        <v>18</v>
      </c>
      <c r="C33" s="460">
        <v>4163</v>
      </c>
      <c r="D33" s="9"/>
      <c r="E33" s="9"/>
      <c r="F33" s="9"/>
      <c r="G33" s="9"/>
      <c r="H33" s="317"/>
    </row>
    <row r="34" spans="1:12" ht="17.25" thickBot="1">
      <c r="A34" s="123">
        <v>3</v>
      </c>
      <c r="B34" s="124" t="s">
        <v>79</v>
      </c>
      <c r="C34" s="460">
        <f>ROUND(C$29*H15,0)</f>
        <v>4646</v>
      </c>
      <c r="D34" s="9"/>
      <c r="E34" s="9"/>
      <c r="F34" s="9"/>
      <c r="G34" s="9"/>
      <c r="H34" s="317"/>
    </row>
    <row r="35" spans="1:12" ht="16.5" thickBot="1">
      <c r="A35" s="490"/>
      <c r="B35" s="532" t="s">
        <v>174</v>
      </c>
      <c r="C35" s="533">
        <f>SUM(C32:C34)</f>
        <v>16714</v>
      </c>
      <c r="D35" s="463" t="s">
        <v>121</v>
      </c>
      <c r="E35" s="464" t="str">
        <f>IF(C35&lt;&gt;C10,"eroare","ok")</f>
        <v>ok</v>
      </c>
      <c r="F35" s="9"/>
      <c r="G35" s="9"/>
      <c r="H35" s="317"/>
    </row>
    <row r="36" spans="1:12">
      <c r="A36" s="332"/>
      <c r="B36" s="332"/>
      <c r="C36" s="450"/>
      <c r="D36" s="9"/>
      <c r="E36" s="9"/>
      <c r="F36" s="9"/>
      <c r="G36" s="9"/>
      <c r="H36" s="317"/>
    </row>
    <row r="37" spans="1:12">
      <c r="A37" s="332"/>
      <c r="B37" s="332"/>
      <c r="C37" s="450"/>
      <c r="D37" s="9"/>
      <c r="E37" s="9"/>
      <c r="F37" s="9"/>
      <c r="G37" s="9"/>
      <c r="H37" s="317"/>
    </row>
    <row r="38" spans="1:12">
      <c r="A38" s="9" t="s">
        <v>190</v>
      </c>
      <c r="B38" s="457"/>
      <c r="C38" s="140"/>
      <c r="D38" s="140"/>
      <c r="E38" s="140"/>
      <c r="F38" s="140"/>
      <c r="G38" s="140"/>
      <c r="H38" s="317"/>
    </row>
    <row r="39" spans="1:12" ht="15.75" thickBot="1">
      <c r="A39" s="140"/>
      <c r="B39" s="140"/>
      <c r="C39" s="140"/>
      <c r="D39" s="451"/>
      <c r="E39" s="451"/>
      <c r="F39" s="451"/>
      <c r="G39" s="451"/>
      <c r="H39" s="317"/>
      <c r="I39" s="254"/>
    </row>
    <row r="40" spans="1:12" ht="17.25" thickBot="1">
      <c r="C40" s="275" t="s">
        <v>191</v>
      </c>
      <c r="D40" s="79" t="s">
        <v>76</v>
      </c>
      <c r="E40" s="50" t="s">
        <v>77</v>
      </c>
      <c r="F40" s="55"/>
      <c r="G40" s="55"/>
      <c r="H40" s="55"/>
      <c r="I40" s="55"/>
      <c r="J40" s="55"/>
    </row>
    <row r="41" spans="1:12" ht="16.5">
      <c r="A41" s="120">
        <v>1</v>
      </c>
      <c r="B41" s="528" t="s">
        <v>17</v>
      </c>
      <c r="C41" s="530">
        <f>C32</f>
        <v>7905</v>
      </c>
      <c r="D41" s="460">
        <f>ROUND(C41*44.32/100,0)</f>
        <v>3503</v>
      </c>
      <c r="E41" s="455">
        <v>4402</v>
      </c>
      <c r="F41" s="450"/>
      <c r="G41" s="450"/>
      <c r="H41" s="450"/>
      <c r="I41" s="450"/>
      <c r="J41" s="450"/>
      <c r="K41" s="164"/>
      <c r="L41" s="164"/>
    </row>
    <row r="42" spans="1:12" ht="16.5">
      <c r="A42" s="122">
        <v>2</v>
      </c>
      <c r="B42" s="17" t="s">
        <v>18</v>
      </c>
      <c r="C42" s="530">
        <f t="shared" ref="C42:C43" si="3">C33</f>
        <v>4163</v>
      </c>
      <c r="D42" s="460">
        <f t="shared" ref="D42" si="4">ROUND(C42*44.32/100,0)</f>
        <v>1845</v>
      </c>
      <c r="E42" s="455">
        <v>2318</v>
      </c>
      <c r="F42" s="450"/>
      <c r="G42" s="462" t="s">
        <v>137</v>
      </c>
      <c r="I42" s="450"/>
      <c r="J42" s="450"/>
      <c r="K42" s="164"/>
      <c r="L42" s="164"/>
    </row>
    <row r="43" spans="1:12" ht="17.25" thickBot="1">
      <c r="A43" s="123">
        <v>3</v>
      </c>
      <c r="B43" s="529" t="s">
        <v>79</v>
      </c>
      <c r="C43" s="530">
        <f t="shared" si="3"/>
        <v>4646</v>
      </c>
      <c r="D43" s="460">
        <v>2060</v>
      </c>
      <c r="E43" s="455">
        <v>2586</v>
      </c>
      <c r="F43" s="450"/>
      <c r="G43" s="462" t="s">
        <v>170</v>
      </c>
      <c r="I43" s="450"/>
      <c r="J43" s="450"/>
      <c r="K43" s="164"/>
      <c r="L43" s="164"/>
    </row>
    <row r="44" spans="1:12" ht="15.75" thickBot="1">
      <c r="A44" s="344"/>
      <c r="B44" s="345" t="s">
        <v>119</v>
      </c>
      <c r="C44" s="461">
        <f t="shared" ref="C44:E44" si="5">SUM(C41:C43)</f>
        <v>16714</v>
      </c>
      <c r="D44" s="461">
        <f t="shared" si="5"/>
        <v>7408</v>
      </c>
      <c r="E44" s="531">
        <f t="shared" si="5"/>
        <v>9306</v>
      </c>
      <c r="F44" s="9"/>
      <c r="G44" s="9"/>
      <c r="H44" s="9"/>
      <c r="I44" s="9"/>
      <c r="J44" s="9"/>
      <c r="K44" s="164"/>
      <c r="L44" s="164"/>
    </row>
    <row r="45" spans="1:12">
      <c r="A45" s="332"/>
      <c r="B45" s="332"/>
      <c r="C45" s="9"/>
      <c r="D45" s="9"/>
      <c r="E45" s="9"/>
      <c r="F45" s="9"/>
      <c r="G45" s="9"/>
      <c r="H45" s="9"/>
      <c r="I45" s="254"/>
      <c r="J45" s="254"/>
    </row>
    <row r="46" spans="1:12">
      <c r="F46" s="254"/>
      <c r="G46" s="254"/>
      <c r="H46" s="254"/>
      <c r="I46" s="254"/>
      <c r="J46" s="254"/>
    </row>
    <row r="47" spans="1:12">
      <c r="C47" s="1"/>
      <c r="D47" s="254"/>
      <c r="E47" s="254"/>
    </row>
    <row r="48" spans="1:12">
      <c r="D48" s="164"/>
      <c r="E48" s="164"/>
      <c r="F48" s="164"/>
      <c r="G48" s="164"/>
      <c r="H48" s="164"/>
      <c r="I48" s="164"/>
      <c r="J48" s="164"/>
    </row>
    <row r="49" spans="1:2">
      <c r="A49" s="465"/>
      <c r="B49" s="457"/>
    </row>
  </sheetData>
  <pageMargins left="0.70866141732283472" right="0" top="0.19685039370078741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contract = serv august</vt:lpstr>
      <vt:lpstr>oct si nov suplimentate</vt:lpstr>
      <vt:lpstr>suma max eco</vt:lpstr>
      <vt:lpstr>ca 2021</vt:lpstr>
      <vt:lpstr>laboratoare</vt:lpstr>
      <vt:lpstr>cito</vt:lpstr>
      <vt:lpstr>eco</vt:lpstr>
      <vt:lpstr>CTR MN</vt:lpstr>
      <vt:lpstr>radiologie</vt:lpstr>
      <vt:lpstr>radiologie dentara</vt:lpstr>
      <vt:lpstr>'contract = serv august'!Print_Titles</vt:lpstr>
      <vt:lpstr>eco!Print_Titles</vt:lpstr>
      <vt:lpstr>laboratoare!Print_Titles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intel</cp:lastModifiedBy>
  <cp:lastPrinted>2021-09-29T08:39:30Z</cp:lastPrinted>
  <dcterms:created xsi:type="dcterms:W3CDTF">2020-02-13T06:39:04Z</dcterms:created>
  <dcterms:modified xsi:type="dcterms:W3CDTF">2021-09-29T10:56:38Z</dcterms:modified>
</cp:coreProperties>
</file>