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870" windowHeight="10875" activeTab="0"/>
  </bookViews>
  <sheets>
    <sheet name="Date Furnizor" sheetId="1" r:id="rId1"/>
    <sheet name="Resurse Tehnice" sheetId="2" r:id="rId2"/>
    <sheet name="Oferta_servicii_MF" sheetId="3" r:id="rId3"/>
    <sheet name="Oferta_Servicii_Clinice" sheetId="4" r:id="rId4"/>
    <sheet name="Anexa45" sheetId="5" r:id="rId5"/>
    <sheet name="Anexa 18B" sheetId="6" r:id="rId6"/>
  </sheets>
  <externalReferences>
    <externalReference r:id="rId9"/>
  </externalReferences>
  <definedNames>
    <definedName name="Cat_pers_rad">'[1]Sheet4'!$A$1:$A$5</definedName>
    <definedName name="_xlnm.Print_Area" localSheetId="4">'Anexa45'!$A$1:$K$42</definedName>
    <definedName name="_xlnm.Print_Area" localSheetId="1">'Resurse Tehnice'!$A$1:$M$32</definedName>
    <definedName name="_xlnm.Print_Titles" localSheetId="5">'Anexa 18B'!$1:$4</definedName>
    <definedName name="Program_F">'[1]Sheet1'!$A$20:$A$22</definedName>
    <definedName name="Program_P">'[1]Sheet1'!$A$20:$B$22</definedName>
  </definedNames>
  <calcPr fullCalcOnLoad="1"/>
</workbook>
</file>

<file path=xl/comments1.xml><?xml version="1.0" encoding="utf-8"?>
<comments xmlns="http://schemas.openxmlformats.org/spreadsheetml/2006/main">
  <authors>
    <author>WSCT2013</author>
    <author>Mar</author>
  </authors>
  <commentList>
    <comment ref="B28" authorId="0">
      <text>
        <r>
          <rPr>
            <b/>
            <sz val="9"/>
            <rFont val="Tahoma"/>
            <family val="2"/>
          </rPr>
          <t>WSCT2013:</t>
        </r>
        <r>
          <rPr>
            <sz val="9"/>
            <rFont val="Tahoma"/>
            <family val="2"/>
          </rPr>
          <t xml:space="preserve">
E-mail reprezentant legal</t>
        </r>
      </text>
    </comment>
    <comment ref="C28" authorId="0">
      <text>
        <r>
          <rPr>
            <b/>
            <sz val="9"/>
            <rFont val="Tahoma"/>
            <family val="2"/>
          </rPr>
          <t>WSCT2013:</t>
        </r>
        <r>
          <rPr>
            <sz val="9"/>
            <rFont val="Tahoma"/>
            <family val="2"/>
          </rPr>
          <t xml:space="preserve">
E-mail reprezentant legal</t>
        </r>
      </text>
    </comment>
    <comment ref="C5" authorId="1">
      <text>
        <r>
          <rPr>
            <b/>
            <sz val="9"/>
            <rFont val="Tahoma"/>
            <family val="2"/>
          </rPr>
          <t>Mar:</t>
        </r>
        <r>
          <rPr>
            <sz val="9"/>
            <rFont val="Tahoma"/>
            <family val="2"/>
          </rPr>
          <t xml:space="preserve">
Chirurgie,Cardiologie,Pediatrie,Medicina Interna,Nefrologie,Obstretica Ginecologie,etc
</t>
        </r>
      </text>
    </comment>
    <comment ref="C4" authorId="1">
      <text>
        <r>
          <rPr>
            <b/>
            <sz val="9"/>
            <rFont val="Tahoma"/>
            <family val="2"/>
          </rPr>
          <t>Mar:</t>
        </r>
        <r>
          <rPr>
            <sz val="9"/>
            <rFont val="Tahoma"/>
            <family val="2"/>
          </rPr>
          <t xml:space="preserve">
Selectati Medicina de familie sau specialitate clinica</t>
        </r>
      </text>
    </comment>
    <comment ref="C6" authorId="1">
      <text>
        <r>
          <rPr>
            <b/>
            <sz val="9"/>
            <rFont val="Tahoma"/>
            <family val="2"/>
          </rPr>
          <t>Mar:</t>
        </r>
        <r>
          <rPr>
            <sz val="9"/>
            <rFont val="Tahoma"/>
            <family val="2"/>
          </rPr>
          <t xml:space="preserve">
Completati indicativul de contract, MF…. sau SP…..stergeti indicativul care nu va apartine
MF0542, SP0124, etc</t>
        </r>
      </text>
    </comment>
  </commentList>
</comments>
</file>

<file path=xl/comments2.xml><?xml version="1.0" encoding="utf-8"?>
<comments xmlns="http://schemas.openxmlformats.org/spreadsheetml/2006/main">
  <authors>
    <author>GM</author>
    <author>CJASS Constanta</author>
    <author>Mar</author>
  </authors>
  <commentList>
    <comment ref="G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Contract vanzare-cumparare, comodat, etc</t>
        </r>
      </text>
    </comment>
    <comment ref="H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Numarul si data facturii, nr./data contract comodat, etc</t>
        </r>
      </text>
    </comment>
    <comment ref="I8" authorId="1">
      <text>
        <r>
          <rPr>
            <b/>
            <sz val="8"/>
            <rFont val="Tahoma"/>
            <family val="2"/>
          </rPr>
          <t>CJASS Constanta:</t>
        </r>
        <r>
          <rPr>
            <sz val="8"/>
            <rFont val="Tahoma"/>
            <family val="2"/>
          </rPr>
          <t xml:space="preserve">
Nr/Data contractului de service incheiat cu un furnizor avizat de Ministerul Sanatatii.</t>
        </r>
      </text>
    </comment>
    <comment ref="B3" authorId="2">
      <text>
        <r>
          <rPr>
            <b/>
            <sz val="9"/>
            <rFont val="Tahoma"/>
            <family val="2"/>
          </rPr>
          <t>Mar:</t>
        </r>
        <r>
          <rPr>
            <sz val="9"/>
            <rFont val="Tahoma"/>
            <family val="2"/>
          </rPr>
          <t xml:space="preserve">
Selectati perioada de cand ati obtinut competenta/atestatul pentru ecografii</t>
        </r>
      </text>
    </comment>
    <comment ref="B6" authorId="2">
      <text>
        <r>
          <rPr>
            <b/>
            <sz val="9"/>
            <rFont val="Tahoma"/>
            <family val="2"/>
          </rPr>
          <t>Mar:</t>
        </r>
        <r>
          <rPr>
            <sz val="9"/>
            <rFont val="Tahoma"/>
            <family val="2"/>
          </rPr>
          <t xml:space="preserve">
conform declaratiilor de program de la contractul de baza si a anexelor din norme.</t>
        </r>
      </text>
    </comment>
    <comment ref="B5" authorId="2">
      <text>
        <r>
          <rPr>
            <b/>
            <sz val="9"/>
            <rFont val="Tahoma"/>
            <family val="2"/>
          </rPr>
          <t>Mar:</t>
        </r>
        <r>
          <rPr>
            <sz val="9"/>
            <rFont val="Tahoma"/>
            <family val="2"/>
          </rPr>
          <t xml:space="preserve">
conform declaratiilor de program de la contractul de baza si a anexelor din norme.</t>
        </r>
      </text>
    </comment>
  </commentList>
</comments>
</file>

<file path=xl/sharedStrings.xml><?xml version="1.0" encoding="utf-8"?>
<sst xmlns="http://schemas.openxmlformats.org/spreadsheetml/2006/main" count="407" uniqueCount="218">
  <si>
    <t>Nr.Crt</t>
  </si>
  <si>
    <t>Ecografie generala (abdomen+pelvis) *1)</t>
  </si>
  <si>
    <t>Ecografie abdomen *1)</t>
  </si>
  <si>
    <t>Ecografie pelvis *1)</t>
  </si>
  <si>
    <t>Ecografie transfontanelara</t>
  </si>
  <si>
    <t>Ecocardiografie</t>
  </si>
  <si>
    <t>Ecocardiografie transesofagiana</t>
  </si>
  <si>
    <t>Ecografie ganglionara</t>
  </si>
  <si>
    <t>Ecografie obstetricala anomalii trimestrul II</t>
  </si>
  <si>
    <t>Ecografie obstetricala anomalii trimestrul I cu TN</t>
  </si>
  <si>
    <t>Ecocardiografie+Doppler</t>
  </si>
  <si>
    <t>Ecocardiografie+Doppler color</t>
  </si>
  <si>
    <t>I. Radiologie - Imagistica medicala</t>
  </si>
  <si>
    <t>A. Investigatii conventionale</t>
  </si>
  <si>
    <t>2. Investigatii neiradiante</t>
  </si>
  <si>
    <t>Tarif decontat de CAS</t>
  </si>
  <si>
    <t>Valoare estimata</t>
  </si>
  <si>
    <t>Se va completa numarul  estimat pentru tipurile de investigatii care se propun pentru contractare.</t>
  </si>
  <si>
    <t>Nota</t>
  </si>
  <si>
    <t>Nr. Investigatii estimate</t>
  </si>
  <si>
    <t>Total</t>
  </si>
  <si>
    <t>X</t>
  </si>
  <si>
    <t>Specialitatile pentru care se contracteaza investigatiile, daca medicii respectivi au competente/supraspecializari/atestate de studii complementare si dotarea necesara</t>
  </si>
  <si>
    <t>toate specialitatile clinice</t>
  </si>
  <si>
    <t>pediatrie</t>
  </si>
  <si>
    <t>obstetrică-ginecologie cu supraspecializare în medicină materno-fetală</t>
  </si>
  <si>
    <t xml:space="preserve">cardiologie, medicină internă, neurologie, pediatrie, geriatrie şi gerontologie </t>
  </si>
  <si>
    <t>cardiologie</t>
  </si>
  <si>
    <t>Ecografie transvaginala/transrectala</t>
  </si>
  <si>
    <t>obstetrică-ginecologie şi numai pentru afecţiuni ginecologice; urologie si numai pentru afectiuni urologice-prostata si vezica urinara;</t>
  </si>
  <si>
    <t xml:space="preserve">oncologie, hematologie, endocrinologie,chirurgie generala,chirurgie orala si maxilo-faciala,pediatrie si medicina interna </t>
  </si>
  <si>
    <t>obstetrică-ginecologie, endocrinologie şi oncologie daca au atestat/competenta de senologie imagistica</t>
  </si>
  <si>
    <t>CNP</t>
  </si>
  <si>
    <t xml:space="preserve">Cod Identificare Fiscală </t>
  </si>
  <si>
    <t>Judet</t>
  </si>
  <si>
    <t>Localitate</t>
  </si>
  <si>
    <t>Strada</t>
  </si>
  <si>
    <t>Nr</t>
  </si>
  <si>
    <t>Bl</t>
  </si>
  <si>
    <t>Sc</t>
  </si>
  <si>
    <t>Et</t>
  </si>
  <si>
    <t>Ap</t>
  </si>
  <si>
    <t>Date contact societate</t>
  </si>
  <si>
    <t>Mobil</t>
  </si>
  <si>
    <t>Fix</t>
  </si>
  <si>
    <t>Fax</t>
  </si>
  <si>
    <t>Email</t>
  </si>
  <si>
    <t>Adresa web</t>
  </si>
  <si>
    <t>Date Bancare</t>
  </si>
  <si>
    <t>Banca</t>
  </si>
  <si>
    <t>Sucursala</t>
  </si>
  <si>
    <t>Cont</t>
  </si>
  <si>
    <t>Reprezentant legal</t>
  </si>
  <si>
    <t>Nume</t>
  </si>
  <si>
    <t>Prenume</t>
  </si>
  <si>
    <t>Telefon</t>
  </si>
  <si>
    <t>Document care dovedeste detinerea legala a aparatului</t>
  </si>
  <si>
    <t>Tipul documentului</t>
  </si>
  <si>
    <t>Numarul si data documentului</t>
  </si>
  <si>
    <t>Valabil pana la data</t>
  </si>
  <si>
    <t>Ecografia (1 aparat pe medic)</t>
  </si>
  <si>
    <t xml:space="preserve">         - modalitati de salvare a imaginilor (DICOM sau compatibile PC )</t>
  </si>
  <si>
    <t xml:space="preserve">         - printer alb-negru/ color</t>
  </si>
  <si>
    <t>Aviz de utilizare/Buletin de verificare periodica ANMDM</t>
  </si>
  <si>
    <t>Data</t>
  </si>
  <si>
    <t>Denumire  Examinare radiologica/imagistica medicala</t>
  </si>
  <si>
    <t>cardiologie, medicină internă,nefrologie,diabet zaharat,nutritie si boli metabolice,chirurgie vasculara si chirurgie cardiovasculara</t>
  </si>
  <si>
    <t>Senologie imagistica *1)  - obligatoriu in baza unui bilet de trimitere investigatia se efectueaza pentru ambii sani, cu exceptia situatiilor in care asigurata are mastectomie unilaterala - tariful se refera la examinarea pentru un san</t>
  </si>
  <si>
    <t>Luni</t>
  </si>
  <si>
    <t>Miercuri</t>
  </si>
  <si>
    <t>Joi</t>
  </si>
  <si>
    <t>Vineri</t>
  </si>
  <si>
    <t>diabet, nutriţie şi boli metabolice, endocrinologie, urologie, medicină internă, geriatrie şi gerontologie, obstetrică-ginecologie, boli infecţioase, ortopedie şi traumatologie, ortopedie pediatrică, reumatologie,medicina fizica si de reabilitare</t>
  </si>
  <si>
    <t>Punct de lucru</t>
  </si>
  <si>
    <t>Contract CAS</t>
  </si>
  <si>
    <t xml:space="preserve">    Data întocmirii: </t>
  </si>
  <si>
    <t>Serie si numar</t>
  </si>
  <si>
    <t>An fabricatie</t>
  </si>
  <si>
    <t>Declaratie conformitate CE</t>
  </si>
  <si>
    <t>ISO producator</t>
  </si>
  <si>
    <t>Puncte aparat</t>
  </si>
  <si>
    <t>Vechime ani</t>
  </si>
  <si>
    <t>vechi</t>
  </si>
  <si>
    <t>dim proc</t>
  </si>
  <si>
    <t>Aparat</t>
  </si>
  <si>
    <t>Tot_pct</t>
  </si>
  <si>
    <t>exista=0</t>
  </si>
  <si>
    <t>conditie</t>
  </si>
  <si>
    <t>verific</t>
  </si>
  <si>
    <t>pct</t>
  </si>
  <si>
    <t>pct_bun</t>
  </si>
  <si>
    <t>Da</t>
  </si>
  <si>
    <t>Total puncte</t>
  </si>
  <si>
    <t>Reprezentant legal,</t>
  </si>
  <si>
    <t>Răspundem de legalitatea, realitatea şi exactitatea datelor sus menţionate</t>
  </si>
  <si>
    <t>semnătură electronică extinsă/calificată</t>
  </si>
  <si>
    <t>Furnizor:</t>
  </si>
  <si>
    <t>Adresa sediul social / adresa fiscala</t>
  </si>
  <si>
    <t>Constanta</t>
  </si>
  <si>
    <t>nume strada sediu social</t>
  </si>
  <si>
    <t>1A</t>
  </si>
  <si>
    <t>0241/XXXXXX</t>
  </si>
  <si>
    <t>societate@email.ro</t>
  </si>
  <si>
    <t>www.domeniu.ro</t>
  </si>
  <si>
    <t>Trezorerie</t>
  </si>
  <si>
    <t>ROXXTREZ2315069XXX000000</t>
  </si>
  <si>
    <t>Nume Repl legal</t>
  </si>
  <si>
    <t>Prenume repl</t>
  </si>
  <si>
    <t>0700000000000</t>
  </si>
  <si>
    <t>email@repllegal.ro</t>
  </si>
  <si>
    <t>Adresa sediul lucrativ/punct de lucru</t>
  </si>
  <si>
    <t>nume strada punct de lucru</t>
  </si>
  <si>
    <t xml:space="preserve">1 </t>
  </si>
  <si>
    <t xml:space="preserve">Denumire furnizor </t>
  </si>
  <si>
    <t>Anexa 45</t>
  </si>
  <si>
    <t>Sediul social/Adresa fiscală</t>
  </si>
  <si>
    <t xml:space="preserve">punct de lucru  </t>
  </si>
  <si>
    <r>
      <t>DECLARA</t>
    </r>
    <r>
      <rPr>
        <b/>
        <sz val="12"/>
        <rFont val="Arial-BoldMT"/>
        <family val="0"/>
      </rPr>
      <t>Ţ</t>
    </r>
    <r>
      <rPr>
        <b/>
        <sz val="12"/>
        <rFont val="Arial"/>
        <family val="2"/>
      </rPr>
      <t>IE DE PROGRAM</t>
    </r>
  </si>
  <si>
    <t xml:space="preserve">Subsemnatul(a), </t>
  </si>
  <si>
    <t xml:space="preserve">  B.I./C.I. seria …………... nr......................., </t>
  </si>
  <si>
    <t xml:space="preserve">în calitate de reprezentant legal, cunoscând că falsul în declaraţii se pedepseşte conform legii, declar pe propria răspundere </t>
  </si>
  <si>
    <t>că programul de lucru în contract cu Casa de Asigurări de Sănătate  Constanta se desfăşoară astfel:</t>
  </si>
  <si>
    <t>Locatia unde se desfasoara activitatea</t>
  </si>
  <si>
    <t>Adresa / telefon /email</t>
  </si>
  <si>
    <t>Program de lucru in contract cu casa de asigurari de sanatate**)</t>
  </si>
  <si>
    <t>Marti</t>
  </si>
  <si>
    <t>Sambata</t>
  </si>
  <si>
    <t>Duminica</t>
  </si>
  <si>
    <t>Sarbatori legale</t>
  </si>
  <si>
    <t>Sediul social/lucrativ</t>
  </si>
  <si>
    <r>
      <t>Punct de lucru/</t>
    </r>
    <r>
      <rPr>
        <b/>
        <sz val="10"/>
        <rFont val="Arial Narrow"/>
        <family val="2"/>
      </rPr>
      <t>punct secundar de lucru</t>
    </r>
    <r>
      <rPr>
        <sz val="10"/>
        <rFont val="Arial Narrow"/>
        <family val="2"/>
      </rPr>
      <t>*)</t>
    </r>
  </si>
  <si>
    <t>07.30-17.00</t>
  </si>
  <si>
    <t>Nu</t>
  </si>
  <si>
    <t xml:space="preserve">*) se va completa în funcţie de nr. de puncte de lucru ale furnizorului, în situaţia în care furnizorul are mai multe puncte de lucru pentru care </t>
  </si>
  <si>
    <t>solicită încheierea contractului cu casa de asigurări de sănătate, acestea se menţionează distinct cu programul de lucru aferent</t>
  </si>
  <si>
    <t>**) pentru medicii de familie se completează distinct programul la cabinet şi programul la domiciliu.</t>
  </si>
  <si>
    <t>Reprezentant legal:</t>
  </si>
  <si>
    <t>Medic specialitate clinica</t>
  </si>
  <si>
    <t>Tip furnizor</t>
  </si>
  <si>
    <t>MFxxxxx ; SPxxxxxx</t>
  </si>
  <si>
    <t>Furnizor de servicii medicale :</t>
  </si>
  <si>
    <t xml:space="preserve">Valabil pana la data </t>
  </si>
  <si>
    <t>Program consultatii la domiciliu</t>
  </si>
  <si>
    <t>Program lucru ecografii</t>
  </si>
  <si>
    <t>Competente/supraspecializari/atestate de studii complementare de ecografie</t>
  </si>
  <si>
    <t>Serie/Nr./Data</t>
  </si>
  <si>
    <t>NOTA: In vederea acordarii punctajului pentru dispozitivul medical detinut, se va prezenta anexa la contractul de achizitie,anexa care descrie si confirma configuratia tehnica a respectivului dispozitiv si fisa tehnica.</t>
  </si>
  <si>
    <t>mod de lucru al unitatii de baza:</t>
  </si>
  <si>
    <t>Vanzare-Cumparare</t>
  </si>
  <si>
    <t xml:space="preserve">Nr./Data </t>
  </si>
  <si>
    <t>Denumire/Model aparat</t>
  </si>
  <si>
    <t>M</t>
  </si>
  <si>
    <t>Doppler color power sau angio Doppler</t>
  </si>
  <si>
    <t>Doppler pulsat</t>
  </si>
  <si>
    <t>achizitie imagine panoramica cu Doppler color</t>
  </si>
  <si>
    <t>achizitie imagine cu armonici superioare</t>
  </si>
  <si>
    <t>triplex</t>
  </si>
  <si>
    <t>achizitie imagine panoramica</t>
  </si>
  <si>
    <t>Doppler color</t>
  </si>
  <si>
    <t>Documentata in fisa tehnica</t>
  </si>
  <si>
    <t>x</t>
  </si>
  <si>
    <t>Total puncte conform vechime aparat</t>
  </si>
  <si>
    <t>caracteristici tehnice de sistem</t>
  </si>
  <si>
    <t>Puncte ajustate proportional cu programul de lucru declarat</t>
  </si>
  <si>
    <r>
      <t>Nr. Investigatii estimate (</t>
    </r>
    <r>
      <rPr>
        <sz val="10"/>
        <color indexed="10"/>
        <rFont val="Arial Narrow"/>
        <family val="2"/>
      </rPr>
      <t>max 3/ora</t>
    </r>
    <r>
      <rPr>
        <sz val="10"/>
        <rFont val="Arial Narrow"/>
        <family val="2"/>
      </rPr>
      <t>)</t>
    </r>
  </si>
  <si>
    <t>Denumire furnizor</t>
  </si>
  <si>
    <t>Specialitate</t>
  </si>
  <si>
    <t>Nefrologie</t>
  </si>
  <si>
    <t>Ecografie Doppler de vase(vene)</t>
  </si>
  <si>
    <t>Ecografie Doppler de vase(artere)</t>
  </si>
  <si>
    <t>Ecografie de organ/ de articulatie/ de parti moi *2)</t>
  </si>
  <si>
    <t>conform specializarii si a competentelor</t>
  </si>
  <si>
    <t>Puncte</t>
  </si>
  <si>
    <t>pana in 5 ani</t>
  </si>
  <si>
    <t>Nr.ore consultatii</t>
  </si>
  <si>
    <t>Nr.ore ecografii</t>
  </si>
  <si>
    <t>Garantie/ Service
Întretinere periodică</t>
  </si>
  <si>
    <t>Furnizori de servicii medicale paraclinice de radiologie imagistica medicala</t>
  </si>
  <si>
    <t>ANEXA 18B</t>
  </si>
  <si>
    <t>Punct de lucru*1)</t>
  </si>
  <si>
    <t>FORMULAR PRIVIND PERSONALUL MEDICO-SANITAR</t>
  </si>
  <si>
    <t>MEDICI</t>
  </si>
  <si>
    <t>Nr.
crt.</t>
  </si>
  <si>
    <t>Nume si prenume</t>
  </si>
  <si>
    <t>BI/CI - serie si nr.</t>
  </si>
  <si>
    <t>Certificat membru CMR/CMDR</t>
  </si>
  <si>
    <t>Asigurare de raspundere civila</t>
  </si>
  <si>
    <t>Contract**)</t>
  </si>
  <si>
    <t>Program de lucru</t>
  </si>
  <si>
    <t>Cod parafa</t>
  </si>
  <si>
    <t>Specialitatea/competenţa</t>
  </si>
  <si>
    <t>Specialitatea/competenţa*)</t>
  </si>
  <si>
    <t>Grad profesional</t>
  </si>
  <si>
    <t>Data eliberarii</t>
  </si>
  <si>
    <t>Data expirarii</t>
  </si>
  <si>
    <t>Nr.</t>
  </si>
  <si>
    <t>Valabila pana la</t>
  </si>
  <si>
    <t>Valoare</t>
  </si>
  <si>
    <t xml:space="preserve">Nr. contract </t>
  </si>
  <si>
    <t>Tip contract</t>
  </si>
  <si>
    <t>Total medici=</t>
  </si>
  <si>
    <t>*) se completează în situaţia în care un medic are mai multe specialităţi paraclinice confirmate prin ordin al ministrului sănătăţii</t>
  </si>
  <si>
    <t>OPERATORI</t>
  </si>
  <si>
    <t xml:space="preserve">Certificat membru asociatie profesionala </t>
  </si>
  <si>
    <t>Cod parafa (dupa caz)</t>
  </si>
  <si>
    <t>Tip activitate**)</t>
  </si>
  <si>
    <t>Total operatori =</t>
  </si>
  <si>
    <t>**) absolvent colegiu imagistică medicală, bioinginer, fizician</t>
  </si>
  <si>
    <t xml:space="preserve">ASISTENŢI MEDICALI </t>
  </si>
  <si>
    <t xml:space="preserve">ALP/Certificat membru asociatie profesionala              </t>
  </si>
  <si>
    <t>Total asistenţi medicali=</t>
  </si>
  <si>
    <t>PERSONAL AUXILIAR - TEHNICIAN APARATURĂ MEDICALĂ</t>
  </si>
  <si>
    <t>Total personal auxiliar - tehnician aparatura medicala =</t>
  </si>
  <si>
    <t xml:space="preserve">    *1) În situaţia în care furnizorul are mai multe puncte de lucru pentru care solicită încheierea contractului cu casa de asigurări de sănătate, se întocmesc tabele distincte pentru personalul aferent.</t>
  </si>
  <si>
    <t xml:space="preserve">    **) Se va specifica forma legală în care se exercită profesia (contract de muncă, PFA etc.).</t>
  </si>
  <si>
    <t xml:space="preserve">    Răspundem de corectitudinea şi exactitatea datelor</t>
  </si>
  <si>
    <t xml:space="preserve">    Data întocmirii:</t>
  </si>
  <si>
    <t xml:space="preserve">    Reprezentant legal:  …………………………………………</t>
  </si>
</sst>
</file>

<file path=xl/styles.xml><?xml version="1.0" encoding="utf-8"?>
<styleSheet xmlns="http://schemas.openxmlformats.org/spreadsheetml/2006/main">
  <numFmts count="5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_);\(&quot;€&quot;#,##0\)"/>
    <numFmt numFmtId="197" formatCode="&quot;€&quot;#,##0_);[Red]\(&quot;€&quot;#,##0\)"/>
    <numFmt numFmtId="198" formatCode="&quot;€&quot;#,##0.00_);\(&quot;€&quot;#,##0.00\)"/>
    <numFmt numFmtId="199" formatCode="&quot;€&quot;#,##0.00_);[Red]\(&quot;€&quot;#,##0.00\)"/>
    <numFmt numFmtId="200" formatCode="_(&quot;€&quot;* #,##0_);_(&quot;€&quot;* \(#,##0\);_(&quot;€&quot;* &quot;-&quot;_);_(@_)"/>
    <numFmt numFmtId="201" formatCode="_(&quot;€&quot;* #,##0.00_);_(&quot;€&quot;* \(#,##0.00\);_(&quot;€&quot;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\.mm\.yyyy;@"/>
    <numFmt numFmtId="207" formatCode="#0.0\ &quot;Ore/Săpt.&quot;;[Red]\-\ #0.0\ &quot;Ore/Săpt.&quot;;&quot;Obligatoriu&quot;;&quot;Doar cifre&quot;"/>
    <numFmt numFmtId="208" formatCode="#0.0\ &quot;Ore/Săpt.&quot;;"/>
    <numFmt numFmtId="209" formatCode="[$-418]d\ mmmm\ yyyy;@"/>
    <numFmt numFmtId="210" formatCode="d/m/yyyy"/>
    <numFmt numFmtId="211" formatCode="0.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Arial-BoldMT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0"/>
      <name val="Courier New"/>
      <family val="3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2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  <font>
      <sz val="10"/>
      <color theme="1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2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2" fontId="11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left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right" vertical="top" wrapText="1"/>
    </xf>
    <xf numFmtId="2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2" fontId="11" fillId="0" borderId="0" xfId="0" applyNumberFormat="1" applyFont="1" applyBorder="1" applyAlignment="1">
      <alignment horizontal="center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9" fontId="7" fillId="0" borderId="0" xfId="57" applyNumberFormat="1" applyFont="1" applyAlignment="1">
      <alignment horizontal="left" vertical="center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>
      <alignment/>
      <protection/>
    </xf>
    <xf numFmtId="0" fontId="7" fillId="0" borderId="0" xfId="57" applyFont="1" applyAlignment="1" applyProtection="1">
      <alignment horizontal="left"/>
      <protection hidden="1"/>
    </xf>
    <xf numFmtId="0" fontId="7" fillId="0" borderId="0" xfId="57" applyFont="1" applyAlignment="1">
      <alignment horizontal="right"/>
      <protection/>
    </xf>
    <xf numFmtId="49" fontId="7" fillId="0" borderId="0" xfId="57" applyNumberFormat="1" applyFont="1" applyFill="1" applyBorder="1" applyAlignment="1">
      <alignment horizontal="left" vertical="center"/>
      <protection/>
    </xf>
    <xf numFmtId="0" fontId="10" fillId="0" borderId="0" xfId="57" applyFont="1" applyAlignment="1" applyProtection="1">
      <alignment horizontal="left"/>
      <protection hidden="1"/>
    </xf>
    <xf numFmtId="0" fontId="7" fillId="0" borderId="0" xfId="60" applyFont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14" fontId="10" fillId="0" borderId="0" xfId="57" applyNumberFormat="1" applyFont="1" applyAlignment="1" applyProtection="1">
      <alignment horizontal="center"/>
      <protection/>
    </xf>
    <xf numFmtId="0" fontId="7" fillId="0" borderId="10" xfId="57" applyFont="1" applyBorder="1" applyAlignment="1" applyProtection="1">
      <alignment horizontal="center" vertical="center" wrapText="1"/>
      <protection hidden="1"/>
    </xf>
    <xf numFmtId="0" fontId="7" fillId="0" borderId="0" xfId="57" applyFont="1" applyFill="1" applyBorder="1" applyAlignment="1" applyProtection="1">
      <alignment horizontal="center" vertical="center" wrapText="1"/>
      <protection hidden="1"/>
    </xf>
    <xf numFmtId="0" fontId="12" fillId="0" borderId="10" xfId="60" applyFont="1" applyBorder="1" applyAlignment="1" applyProtection="1">
      <alignment horizontal="center" vertical="center" wrapText="1"/>
      <protection locked="0"/>
    </xf>
    <xf numFmtId="0" fontId="12" fillId="0" borderId="10" xfId="60" applyFont="1" applyBorder="1" applyAlignment="1" applyProtection="1">
      <alignment horizontal="center" vertical="center"/>
      <protection locked="0"/>
    </xf>
    <xf numFmtId="4" fontId="7" fillId="0" borderId="0" xfId="57" applyNumberFormat="1" applyFont="1" applyFill="1" applyBorder="1" applyAlignment="1">
      <alignment horizontal="center" vertical="center"/>
      <protection/>
    </xf>
    <xf numFmtId="1" fontId="7" fillId="0" borderId="0" xfId="57" applyNumberFormat="1" applyFont="1" applyBorder="1" applyAlignment="1">
      <alignment horizontal="center" vertical="center"/>
      <protection/>
    </xf>
    <xf numFmtId="1" fontId="7" fillId="0" borderId="0" xfId="57" applyNumberFormat="1" applyFont="1" applyAlignment="1">
      <alignment horizontal="center" vertical="center"/>
      <protection/>
    </xf>
    <xf numFmtId="0" fontId="7" fillId="6" borderId="0" xfId="57" applyFont="1" applyFill="1" applyAlignment="1">
      <alignment horizontal="center" vertical="center"/>
      <protection/>
    </xf>
    <xf numFmtId="4" fontId="64" fillId="0" borderId="0" xfId="57" applyNumberFormat="1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4" fontId="7" fillId="0" borderId="0" xfId="57" applyNumberFormat="1" applyFont="1" applyFill="1" applyBorder="1" applyAlignment="1" applyProtection="1">
      <alignment horizontal="center" vertical="center"/>
      <protection hidden="1"/>
    </xf>
    <xf numFmtId="0" fontId="12" fillId="0" borderId="10" xfId="60" applyFont="1" applyFill="1" applyBorder="1" applyAlignment="1" applyProtection="1">
      <alignment horizontal="center" vertical="center" wrapText="1"/>
      <protection hidden="1"/>
    </xf>
    <xf numFmtId="0" fontId="7" fillId="0" borderId="0" xfId="57" applyFont="1" applyFill="1" applyAlignment="1">
      <alignment horizontal="center" vertical="center"/>
      <protection/>
    </xf>
    <xf numFmtId="0" fontId="7" fillId="0" borderId="10" xfId="60" applyFont="1" applyBorder="1" applyAlignment="1" applyProtection="1">
      <alignment horizontal="center" vertical="center" wrapText="1"/>
      <protection locked="0"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 applyProtection="1">
      <alignment horizontal="center" vertical="center"/>
      <protection hidden="1"/>
    </xf>
    <xf numFmtId="0" fontId="10" fillId="0" borderId="0" xfId="60" applyFont="1" applyBorder="1" applyAlignment="1" applyProtection="1">
      <alignment horizontal="center" vertical="center"/>
      <protection hidden="1"/>
    </xf>
    <xf numFmtId="0" fontId="12" fillId="0" borderId="0" xfId="60" applyFont="1">
      <alignment/>
      <protection/>
    </xf>
    <xf numFmtId="0" fontId="12" fillId="0" borderId="0" xfId="57" applyFont="1">
      <alignment/>
      <protection/>
    </xf>
    <xf numFmtId="49" fontId="13" fillId="0" borderId="0" xfId="57" applyNumberFormat="1" applyFont="1" applyAlignment="1">
      <alignment horizontal="left"/>
      <protection/>
    </xf>
    <xf numFmtId="0" fontId="14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7" fillId="0" borderId="0" xfId="57" applyNumberFormat="1" applyFont="1" applyFill="1" applyBorder="1" applyAlignment="1" applyProtection="1">
      <alignment horizontal="center" vertical="center"/>
      <protection/>
    </xf>
    <xf numFmtId="0" fontId="13" fillId="0" borderId="0" xfId="60" applyFont="1" applyBorder="1">
      <alignment/>
      <protection/>
    </xf>
    <xf numFmtId="0" fontId="65" fillId="0" borderId="0" xfId="0" applyFont="1" applyAlignment="1">
      <alignment horizontal="center"/>
    </xf>
    <xf numFmtId="0" fontId="7" fillId="0" borderId="0" xfId="57" applyFont="1" applyAlignment="1" applyProtection="1">
      <alignment horizontal="center" vertical="center"/>
      <protection hidden="1"/>
    </xf>
    <xf numFmtId="0" fontId="7" fillId="0" borderId="0" xfId="60" applyFont="1" applyBorder="1">
      <alignment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 applyProtection="1">
      <alignment vertical="center"/>
      <protection hidden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15" fillId="0" borderId="10" xfId="53" applyNumberFormat="1" applyFont="1" applyBorder="1" applyAlignment="1" applyProtection="1">
      <alignment horizontal="left" vertical="center"/>
      <protection locked="0"/>
    </xf>
    <xf numFmtId="1" fontId="7" fillId="0" borderId="10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14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 indent="12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0" xfId="0" applyNumberFormat="1" applyFont="1" applyAlignment="1" applyProtection="1">
      <alignment horizontal="left" vertical="center"/>
      <protection hidden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0" borderId="0" xfId="0" applyFont="1" applyAlignment="1" applyProtection="1" quotePrefix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 horizontal="center" vertical="center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57" applyFont="1" applyFill="1" applyBorder="1" applyAlignment="1" applyProtection="1">
      <alignment horizontal="center" vertical="center" wrapText="1"/>
      <protection hidden="1"/>
    </xf>
    <xf numFmtId="0" fontId="12" fillId="0" borderId="10" xfId="60" applyFont="1" applyBorder="1" applyAlignment="1" applyProtection="1">
      <alignment horizontal="left" vertical="center" wrapText="1"/>
      <protection locked="0"/>
    </xf>
    <xf numFmtId="49" fontId="12" fillId="0" borderId="10" xfId="60" applyNumberFormat="1" applyFont="1" applyFill="1" applyBorder="1" applyAlignment="1" applyProtection="1">
      <alignment horizontal="center" vertical="center" wrapText="1"/>
      <protection hidden="1"/>
    </xf>
    <xf numFmtId="49" fontId="12" fillId="0" borderId="10" xfId="60" applyNumberFormat="1" applyFont="1" applyBorder="1" applyAlignment="1" applyProtection="1">
      <alignment horizontal="center" vertical="center" wrapText="1"/>
      <protection locked="0"/>
    </xf>
    <xf numFmtId="49" fontId="12" fillId="0" borderId="11" xfId="60" applyNumberFormat="1" applyFont="1" applyBorder="1" applyAlignment="1" applyProtection="1">
      <alignment horizontal="center" vertical="center" wrapText="1"/>
      <protection locked="0"/>
    </xf>
    <xf numFmtId="0" fontId="12" fillId="6" borderId="0" xfId="60" applyFont="1" applyFill="1" applyBorder="1" applyAlignment="1" applyProtection="1">
      <alignment horizontal="center" vertical="center" wrapText="1"/>
      <protection/>
    </xf>
    <xf numFmtId="0" fontId="12" fillId="6" borderId="10" xfId="60" applyFont="1" applyFill="1" applyBorder="1" applyAlignment="1" applyProtection="1">
      <alignment horizontal="center" vertical="center" wrapText="1"/>
      <protection/>
    </xf>
    <xf numFmtId="0" fontId="7" fillId="0" borderId="0" xfId="60" applyFont="1" applyBorder="1" applyAlignment="1">
      <alignment vertical="center" wrapText="1"/>
      <protection/>
    </xf>
    <xf numFmtId="0" fontId="7" fillId="0" borderId="0" xfId="57" applyFont="1" applyBorder="1" applyAlignment="1">
      <alignment vertical="center" wrapText="1"/>
      <protection/>
    </xf>
    <xf numFmtId="0" fontId="7" fillId="0" borderId="0" xfId="57" applyFont="1" applyAlignment="1">
      <alignment vertical="center"/>
      <protection/>
    </xf>
    <xf numFmtId="4" fontId="7" fillId="6" borderId="0" xfId="57" applyNumberFormat="1" applyFont="1" applyFill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7" fillId="6" borderId="12" xfId="60" applyFont="1" applyFill="1" applyBorder="1" applyAlignment="1" applyProtection="1">
      <alignment vertical="center" wrapText="1"/>
      <protection hidden="1"/>
    </xf>
    <xf numFmtId="0" fontId="0" fillId="32" borderId="0" xfId="0" applyFont="1" applyFill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NumberFormat="1" applyFont="1" applyAlignment="1" applyProtection="1">
      <alignment horizontal="left"/>
      <protection hidden="1"/>
    </xf>
    <xf numFmtId="4" fontId="7" fillId="0" borderId="10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7" fillId="0" borderId="0" xfId="0" applyNumberFormat="1" applyFont="1" applyAlignment="1" applyProtection="1">
      <alignment horizontal="left" vertical="center"/>
      <protection hidden="1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Alignment="1" applyProtection="1">
      <alignment horizontal="left" vertical="center"/>
      <protection hidden="1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vertical="center"/>
      <protection/>
    </xf>
    <xf numFmtId="2" fontId="7" fillId="0" borderId="10" xfId="57" applyNumberFormat="1" applyFont="1" applyFill="1" applyBorder="1" applyAlignment="1" applyProtection="1">
      <alignment horizontal="center" vertical="center" wrapText="1"/>
      <protection hidden="1"/>
    </xf>
    <xf numFmtId="2" fontId="10" fillId="0" borderId="10" xfId="57" applyNumberFormat="1" applyFont="1" applyFill="1" applyBorder="1" applyAlignment="1" applyProtection="1">
      <alignment horizontal="center" vertical="center" wrapText="1"/>
      <protection hidden="1"/>
    </xf>
    <xf numFmtId="211" fontId="7" fillId="0" borderId="10" xfId="57" applyNumberFormat="1" applyFont="1" applyFill="1" applyBorder="1" applyAlignment="1" applyProtection="1">
      <alignment horizontal="center" vertical="center" wrapText="1"/>
      <protection hidden="1"/>
    </xf>
    <xf numFmtId="1" fontId="7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57" applyFont="1">
      <alignment/>
      <protection/>
    </xf>
    <xf numFmtId="0" fontId="24" fillId="0" borderId="0" xfId="57" applyFont="1" applyAlignment="1">
      <alignment horizontal="right" vertical="center"/>
      <protection/>
    </xf>
    <xf numFmtId="0" fontId="25" fillId="0" borderId="0" xfId="57" applyFont="1" applyAlignment="1">
      <alignment horizontal="right" vertical="center"/>
      <protection/>
    </xf>
    <xf numFmtId="0" fontId="25" fillId="0" borderId="0" xfId="57" applyFont="1">
      <alignment/>
      <protection/>
    </xf>
    <xf numFmtId="0" fontId="25" fillId="0" borderId="0" xfId="57" applyFont="1" applyAlignment="1">
      <alignment horizontal="left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Border="1">
      <alignment/>
      <protection/>
    </xf>
    <xf numFmtId="0" fontId="26" fillId="0" borderId="10" xfId="57" applyFont="1" applyBorder="1" applyAlignment="1">
      <alignment horizontal="center"/>
      <protection/>
    </xf>
    <xf numFmtId="1" fontId="26" fillId="0" borderId="13" xfId="57" applyNumberFormat="1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/>
      <protection/>
    </xf>
    <xf numFmtId="0" fontId="26" fillId="0" borderId="10" xfId="57" applyFont="1" applyFill="1" applyBorder="1" applyAlignment="1">
      <alignment horizontal="center" vertical="center"/>
      <protection/>
    </xf>
    <xf numFmtId="0" fontId="26" fillId="0" borderId="10" xfId="57" applyFont="1" applyFill="1" applyBorder="1" applyAlignment="1" applyProtection="1">
      <alignment horizontal="center" vertical="center"/>
      <protection locked="0"/>
    </xf>
    <xf numFmtId="1" fontId="26" fillId="0" borderId="10" xfId="57" applyNumberFormat="1" applyFont="1" applyFill="1" applyBorder="1" applyAlignment="1" applyProtection="1">
      <alignment horizontal="center" vertical="center"/>
      <protection locked="0"/>
    </xf>
    <xf numFmtId="14" fontId="26" fillId="0" borderId="10" xfId="57" applyNumberFormat="1" applyFont="1" applyFill="1" applyBorder="1" applyAlignment="1" applyProtection="1">
      <alignment horizontal="center" vertical="center"/>
      <protection locked="0"/>
    </xf>
    <xf numFmtId="49" fontId="26" fillId="0" borderId="10" xfId="57" applyNumberFormat="1" applyFont="1" applyFill="1" applyBorder="1" applyAlignment="1" applyProtection="1">
      <alignment horizontal="center" vertical="center"/>
      <protection locked="0"/>
    </xf>
    <xf numFmtId="206" fontId="26" fillId="0" borderId="10" xfId="57" applyNumberFormat="1" applyFont="1" applyFill="1" applyBorder="1" applyAlignment="1" applyProtection="1">
      <alignment horizontal="center" vertical="center"/>
      <protection locked="0"/>
    </xf>
    <xf numFmtId="207" fontId="26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7" applyFont="1" applyAlignment="1">
      <alignment horizontal="right"/>
      <protection/>
    </xf>
    <xf numFmtId="0" fontId="26" fillId="0" borderId="0" xfId="57" applyFont="1">
      <alignment/>
      <protection/>
    </xf>
    <xf numFmtId="0" fontId="27" fillId="0" borderId="0" xfId="57" applyFont="1">
      <alignment/>
      <protection/>
    </xf>
    <xf numFmtId="0" fontId="26" fillId="0" borderId="0" xfId="57" applyFont="1" applyBorder="1">
      <alignment/>
      <protection/>
    </xf>
    <xf numFmtId="0" fontId="26" fillId="0" borderId="12" xfId="57" applyFont="1" applyFill="1" applyBorder="1" applyAlignment="1">
      <alignment vertical="center" wrapText="1"/>
      <protection/>
    </xf>
    <xf numFmtId="208" fontId="26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7" applyAlignment="1">
      <alignment horizontal="right"/>
      <protection/>
    </xf>
    <xf numFmtId="0" fontId="26" fillId="0" borderId="0" xfId="57" applyFont="1" applyAlignment="1">
      <alignment horizontal="left"/>
      <protection/>
    </xf>
    <xf numFmtId="0" fontId="26" fillId="0" borderId="0" xfId="57" applyFont="1" applyAlignment="1">
      <alignment vertical="center"/>
      <protection/>
    </xf>
    <xf numFmtId="0" fontId="26" fillId="0" borderId="0" xfId="57" applyFont="1" applyAlignment="1">
      <alignment horizontal="right" vertical="center"/>
      <protection/>
    </xf>
    <xf numFmtId="209" fontId="26" fillId="0" borderId="0" xfId="57" applyNumberFormat="1" applyFont="1" applyAlignment="1">
      <alignment horizontal="center"/>
      <protection/>
    </xf>
    <xf numFmtId="0" fontId="26" fillId="0" borderId="0" xfId="57" applyFont="1" applyAlignment="1">
      <alignment horizontal="left" vertical="center"/>
      <protection/>
    </xf>
    <xf numFmtId="0" fontId="28" fillId="0" borderId="0" xfId="57" applyFont="1" applyAlignment="1" applyProtection="1">
      <alignment horizontal="center"/>
      <protection hidden="1"/>
    </xf>
    <xf numFmtId="0" fontId="23" fillId="0" borderId="0" xfId="57" applyFont="1" applyProtection="1">
      <alignment/>
      <protection hidden="1"/>
    </xf>
    <xf numFmtId="0" fontId="7" fillId="0" borderId="0" xfId="57" applyFont="1" applyProtection="1">
      <alignment/>
      <protection hidden="1"/>
    </xf>
    <xf numFmtId="3" fontId="7" fillId="0" borderId="10" xfId="0" applyNumberFormat="1" applyFont="1" applyBorder="1" applyAlignment="1" applyProtection="1">
      <alignment horizontal="center"/>
      <protection locked="0"/>
    </xf>
    <xf numFmtId="4" fontId="10" fillId="0" borderId="0" xfId="0" applyNumberFormat="1" applyFont="1" applyFill="1" applyBorder="1" applyAlignment="1" applyProtection="1">
      <alignment horizontal="center"/>
      <protection hidden="1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3" fontId="10" fillId="0" borderId="0" xfId="0" applyNumberFormat="1" applyFont="1" applyBorder="1" applyAlignment="1" applyProtection="1">
      <alignment horizontal="center"/>
      <protection hidden="1"/>
    </xf>
    <xf numFmtId="0" fontId="7" fillId="0" borderId="10" xfId="57" applyFont="1" applyBorder="1" applyAlignment="1" applyProtection="1" quotePrefix="1">
      <alignment horizontal="center" vertical="center" wrapText="1"/>
      <protection locked="0"/>
    </xf>
    <xf numFmtId="211" fontId="7" fillId="0" borderId="10" xfId="57" applyNumberFormat="1" applyFont="1" applyBorder="1" applyAlignment="1" applyProtection="1">
      <alignment horizontal="center" vertical="center"/>
      <protection locked="0"/>
    </xf>
    <xf numFmtId="0" fontId="12" fillId="0" borderId="10" xfId="57" applyFont="1" applyFill="1" applyBorder="1" applyAlignment="1" applyProtection="1">
      <alignment vertical="center" wrapText="1"/>
      <protection locked="0"/>
    </xf>
    <xf numFmtId="0" fontId="26" fillId="0" borderId="10" xfId="57" applyFont="1" applyBorder="1" applyAlignment="1" applyProtection="1">
      <alignment horizontal="center"/>
      <protection locked="0"/>
    </xf>
    <xf numFmtId="1" fontId="26" fillId="0" borderId="10" xfId="57" applyNumberFormat="1" applyFont="1" applyBorder="1" applyAlignment="1" applyProtection="1">
      <alignment horizontal="center"/>
      <protection locked="0"/>
    </xf>
    <xf numFmtId="49" fontId="26" fillId="0" borderId="10" xfId="57" applyNumberFormat="1" applyFont="1" applyBorder="1" applyAlignment="1" applyProtection="1">
      <alignment horizontal="center"/>
      <protection locked="0"/>
    </xf>
    <xf numFmtId="206" fontId="26" fillId="0" borderId="10" xfId="57" applyNumberFormat="1" applyFont="1" applyBorder="1" applyAlignment="1" applyProtection="1">
      <alignment horizontal="center"/>
      <protection locked="0"/>
    </xf>
    <xf numFmtId="0" fontId="26" fillId="0" borderId="10" xfId="57" applyFont="1" applyBorder="1" applyProtection="1">
      <alignment/>
      <protection locked="0"/>
    </xf>
    <xf numFmtId="0" fontId="0" fillId="0" borderId="10" xfId="57" applyBorder="1" applyProtection="1">
      <alignment/>
      <protection locked="0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3" xfId="60" applyFont="1" applyBorder="1" applyAlignment="1" applyProtection="1">
      <alignment horizontal="center" vertical="center" wrapText="1"/>
      <protection hidden="1"/>
    </xf>
    <xf numFmtId="0" fontId="7" fillId="0" borderId="11" xfId="60" applyFont="1" applyBorder="1" applyAlignment="1" applyProtection="1">
      <alignment horizontal="center" vertical="center" wrapText="1"/>
      <protection hidden="1"/>
    </xf>
    <xf numFmtId="0" fontId="10" fillId="0" borderId="0" xfId="57" applyNumberFormat="1" applyFont="1" applyBorder="1" applyAlignment="1" applyProtection="1">
      <alignment horizontal="left" vertical="center" wrapText="1"/>
      <protection hidden="1"/>
    </xf>
    <xf numFmtId="0" fontId="7" fillId="0" borderId="0" xfId="57" applyFont="1" applyBorder="1" applyAlignment="1">
      <alignment horizontal="center" vertical="center" wrapText="1"/>
      <protection/>
    </xf>
    <xf numFmtId="0" fontId="10" fillId="0" borderId="0" xfId="57" applyNumberFormat="1" applyFont="1" applyAlignment="1" applyProtection="1">
      <alignment horizontal="center"/>
      <protection hidden="1"/>
    </xf>
    <xf numFmtId="0" fontId="10" fillId="6" borderId="10" xfId="60" applyFont="1" applyFill="1" applyBorder="1" applyAlignment="1" applyProtection="1">
      <alignment horizontal="right" vertical="center"/>
      <protection hidden="1"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 hidden="1"/>
    </xf>
    <xf numFmtId="0" fontId="12" fillId="0" borderId="12" xfId="60" applyFont="1" applyBorder="1" applyAlignment="1" applyProtection="1">
      <alignment horizontal="center" vertical="center" wrapText="1"/>
      <protection locked="0"/>
    </xf>
    <xf numFmtId="0" fontId="12" fillId="0" borderId="15" xfId="60" applyFont="1" applyBorder="1" applyAlignment="1" applyProtection="1">
      <alignment horizontal="center" vertical="center" wrapText="1"/>
      <protection locked="0"/>
    </xf>
    <xf numFmtId="0" fontId="12" fillId="0" borderId="12" xfId="60" applyFont="1" applyFill="1" applyBorder="1" applyAlignment="1" applyProtection="1">
      <alignment horizontal="center" vertical="center" wrapText="1"/>
      <protection hidden="1"/>
    </xf>
    <xf numFmtId="0" fontId="12" fillId="0" borderId="16" xfId="60" applyFont="1" applyFill="1" applyBorder="1" applyAlignment="1" applyProtection="1">
      <alignment horizontal="center" vertical="center" wrapText="1"/>
      <protection hidden="1"/>
    </xf>
    <xf numFmtId="0" fontId="12" fillId="0" borderId="15" xfId="60" applyFont="1" applyFill="1" applyBorder="1" applyAlignment="1" applyProtection="1">
      <alignment horizontal="center" vertical="center" wrapText="1"/>
      <protection hidden="1"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7" fillId="0" borderId="12" xfId="59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12" fillId="6" borderId="16" xfId="60" applyFont="1" applyFill="1" applyBorder="1" applyAlignment="1" applyProtection="1">
      <alignment horizontal="center" vertical="center" wrapText="1"/>
      <protection/>
    </xf>
    <xf numFmtId="0" fontId="7" fillId="6" borderId="16" xfId="60" applyFont="1" applyFill="1" applyBorder="1" applyAlignment="1" applyProtection="1">
      <alignment horizontal="center" vertical="center" wrapText="1"/>
      <protection hidden="1"/>
    </xf>
    <xf numFmtId="0" fontId="7" fillId="6" borderId="15" xfId="60" applyFont="1" applyFill="1" applyBorder="1" applyAlignment="1" applyProtection="1">
      <alignment horizontal="center" vertical="center" wrapText="1"/>
      <protection hidden="1"/>
    </xf>
    <xf numFmtId="0" fontId="12" fillId="0" borderId="10" xfId="60" applyFont="1" applyBorder="1" applyAlignment="1" applyProtection="1">
      <alignment horizontal="right" vertical="center" wrapText="1"/>
      <protection locked="0"/>
    </xf>
    <xf numFmtId="0" fontId="7" fillId="0" borderId="13" xfId="57" applyFont="1" applyBorder="1" applyAlignment="1" applyProtection="1">
      <alignment horizontal="center" vertical="center" wrapText="1"/>
      <protection hidden="1"/>
    </xf>
    <xf numFmtId="0" fontId="7" fillId="0" borderId="11" xfId="57" applyFont="1" applyBorder="1" applyAlignment="1" applyProtection="1">
      <alignment horizontal="center" vertical="center" wrapText="1"/>
      <protection hidden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top" wrapText="1"/>
    </xf>
    <xf numFmtId="0" fontId="7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vertical="center" wrapText="1"/>
      <protection hidden="1"/>
    </xf>
    <xf numFmtId="0" fontId="7" fillId="0" borderId="18" xfId="0" applyFont="1" applyBorder="1" applyAlignment="1" applyProtection="1">
      <alignment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17" xfId="0" applyNumberFormat="1" applyFont="1" applyBorder="1" applyAlignment="1" applyProtection="1">
      <alignment vertical="center" wrapText="1"/>
      <protection locked="0"/>
    </xf>
    <xf numFmtId="0" fontId="7" fillId="0" borderId="18" xfId="0" applyNumberFormat="1" applyFont="1" applyBorder="1" applyAlignment="1" applyProtection="1">
      <alignment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NumberFormat="1" applyFont="1" applyBorder="1" applyAlignment="1" applyProtection="1">
      <alignment vertical="center" wrapText="1"/>
      <protection hidden="1"/>
    </xf>
    <xf numFmtId="0" fontId="7" fillId="0" borderId="18" xfId="0" applyNumberFormat="1" applyFont="1" applyBorder="1" applyAlignment="1" applyProtection="1">
      <alignment vertical="center" wrapText="1"/>
      <protection hidden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Border="1">
      <alignment/>
      <protection/>
    </xf>
    <xf numFmtId="0" fontId="26" fillId="0" borderId="12" xfId="57" applyFont="1" applyFill="1" applyBorder="1" applyAlignment="1">
      <alignment horizontal="center" vertical="center" wrapText="1"/>
      <protection/>
    </xf>
    <xf numFmtId="0" fontId="26" fillId="0" borderId="15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6" xfId="57" applyFont="1" applyBorder="1" applyAlignment="1">
      <alignment horizontal="center" vertical="center" wrapText="1"/>
      <protection/>
    </xf>
    <xf numFmtId="0" fontId="26" fillId="0" borderId="15" xfId="57" applyFont="1" applyBorder="1" applyAlignment="1">
      <alignment horizontal="center" vertical="center" wrapText="1"/>
      <protection/>
    </xf>
    <xf numFmtId="0" fontId="26" fillId="0" borderId="16" xfId="57" applyFont="1" applyFill="1" applyBorder="1" applyAlignment="1">
      <alignment horizontal="center" vertical="center" wrapText="1"/>
      <protection/>
    </xf>
    <xf numFmtId="0" fontId="26" fillId="0" borderId="10" xfId="57" applyFont="1" applyBorder="1" applyAlignment="1">
      <alignment vertical="center"/>
      <protection/>
    </xf>
    <xf numFmtId="0" fontId="26" fillId="0" borderId="13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7" xfId="58"/>
    <cellStyle name="Normal_Sheet1" xfId="59"/>
    <cellStyle name="Normal_Sheet1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\Contractare2016\Documente_Contract\Radiologie\Dosar_Furnizor_Radiolo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_Furnizor"/>
      <sheetName val="Resurse_Umane"/>
      <sheetName val="Anexa 18C"/>
      <sheetName val="Resurse tehnice"/>
      <sheetName val="Oferta_servicii"/>
      <sheetName val="Disponibilitate"/>
      <sheetName val="Sheet1"/>
      <sheetName val="Sheet2"/>
      <sheetName val="Sheet4"/>
    </sheetNames>
    <sheetDataSet>
      <sheetData sheetId="6">
        <row r="20">
          <cell r="A20" t="str">
            <v>Luni-vineri 12 ore/zi</v>
          </cell>
          <cell r="B20">
            <v>30</v>
          </cell>
        </row>
        <row r="21">
          <cell r="A21" t="str">
            <v>Luni-vineri, sambata, duminica si sarbatorile legale 12 ore/zi</v>
          </cell>
          <cell r="B21">
            <v>60</v>
          </cell>
        </row>
        <row r="22">
          <cell r="A22" t="str">
            <v>Alt program</v>
          </cell>
          <cell r="B22">
            <v>0</v>
          </cell>
        </row>
      </sheetData>
      <sheetData sheetId="8">
        <row r="1">
          <cell r="A1" t="str">
            <v>Medic_Specialist</v>
          </cell>
        </row>
        <row r="2">
          <cell r="A2" t="str">
            <v>Medic_Primar</v>
          </cell>
        </row>
        <row r="3">
          <cell r="A3" t="str">
            <v>Operatori</v>
          </cell>
        </row>
        <row r="4">
          <cell r="A4" t="str">
            <v>Asistent</v>
          </cell>
        </row>
        <row r="5">
          <cell r="A5" t="str">
            <v>Personal_auxiliar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cietate@email.ro" TargetMode="External" /><Relationship Id="rId2" Type="http://schemas.openxmlformats.org/officeDocument/2006/relationships/hyperlink" Target="http://www.domeniu.ro/" TargetMode="External" /><Relationship Id="rId3" Type="http://schemas.openxmlformats.org/officeDocument/2006/relationships/hyperlink" Target="mailto:email@repllegal.ro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P55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16.8515625" style="9" customWidth="1"/>
    <col min="2" max="2" width="12.00390625" style="9" customWidth="1"/>
    <col min="3" max="3" width="32.421875" style="9" customWidth="1"/>
    <col min="4" max="4" width="9.28125" style="9" customWidth="1"/>
    <col min="5" max="40" width="9.00390625" style="9" customWidth="1"/>
    <col min="41" max="41" width="44.7109375" style="9" hidden="1" customWidth="1"/>
    <col min="42" max="42" width="9.00390625" style="9" hidden="1" customWidth="1"/>
    <col min="43" max="43" width="9.00390625" style="9" customWidth="1"/>
    <col min="44" max="16384" width="9.00390625" style="9" customWidth="1"/>
  </cols>
  <sheetData>
    <row r="1" ht="12.75"/>
    <row r="2" spans="1:3" ht="12.75">
      <c r="A2" s="69" t="s">
        <v>96</v>
      </c>
      <c r="B2" s="124" t="s">
        <v>165</v>
      </c>
      <c r="C2" s="124"/>
    </row>
    <row r="3" spans="1:3" ht="7.5" customHeight="1">
      <c r="A3" s="70"/>
      <c r="B3" s="201"/>
      <c r="C3" s="201"/>
    </row>
    <row r="4" spans="1:42" s="72" customFormat="1" ht="15" customHeight="1">
      <c r="A4" s="202" t="s">
        <v>138</v>
      </c>
      <c r="B4" s="202"/>
      <c r="C4" s="71" t="s">
        <v>137</v>
      </c>
      <c r="AP4" s="73">
        <v>44403</v>
      </c>
    </row>
    <row r="5" spans="1:42" s="72" customFormat="1" ht="15" customHeight="1">
      <c r="A5" s="204" t="s">
        <v>166</v>
      </c>
      <c r="B5" s="205"/>
      <c r="C5" s="71" t="s">
        <v>167</v>
      </c>
      <c r="AP5" s="73"/>
    </row>
    <row r="6" spans="1:42" s="72" customFormat="1" ht="15" customHeight="1">
      <c r="A6" s="204" t="s">
        <v>74</v>
      </c>
      <c r="B6" s="205"/>
      <c r="C6" s="71" t="s">
        <v>139</v>
      </c>
      <c r="AP6" s="73"/>
    </row>
    <row r="7" spans="1:3" s="72" customFormat="1" ht="15" customHeight="1">
      <c r="A7" s="203" t="s">
        <v>33</v>
      </c>
      <c r="B7" s="203"/>
      <c r="C7" s="75">
        <v>2222222</v>
      </c>
    </row>
    <row r="8" spans="1:41" s="72" customFormat="1" ht="15" customHeight="1">
      <c r="A8" s="198" t="s">
        <v>97</v>
      </c>
      <c r="B8" s="74" t="s">
        <v>34</v>
      </c>
      <c r="C8" s="77" t="s">
        <v>98</v>
      </c>
      <c r="AO8" s="72" t="str">
        <f>CONCATENATE("Loc.",PROPER(C9)," ","Str.",PROPER(C10)," ","Nr.",C11)</f>
        <v>Loc.Constanta Str.Nume Strada Sediu Social Nr.1A</v>
      </c>
    </row>
    <row r="9" spans="1:3" s="72" customFormat="1" ht="15" customHeight="1">
      <c r="A9" s="198"/>
      <c r="B9" s="74" t="s">
        <v>35</v>
      </c>
      <c r="C9" s="77" t="s">
        <v>98</v>
      </c>
    </row>
    <row r="10" spans="1:41" s="72" customFormat="1" ht="15" customHeight="1">
      <c r="A10" s="198"/>
      <c r="B10" s="74" t="s">
        <v>36</v>
      </c>
      <c r="C10" s="77" t="s">
        <v>99</v>
      </c>
      <c r="AO10" s="72" t="str">
        <f>CONCATENATE("Tel:",C17," ","Fax",C18," ","E-mail"," ",C19)</f>
        <v>Tel:0241/XXXXXX Fax0241/XXXXXX E-mail societate@email.ro</v>
      </c>
    </row>
    <row r="11" spans="1:3" s="72" customFormat="1" ht="15" customHeight="1">
      <c r="A11" s="198"/>
      <c r="B11" s="74" t="s">
        <v>37</v>
      </c>
      <c r="C11" s="77" t="s">
        <v>100</v>
      </c>
    </row>
    <row r="12" spans="1:3" s="72" customFormat="1" ht="15" customHeight="1">
      <c r="A12" s="198"/>
      <c r="B12" s="74" t="s">
        <v>38</v>
      </c>
      <c r="C12" s="77"/>
    </row>
    <row r="13" spans="1:3" s="72" customFormat="1" ht="15" customHeight="1">
      <c r="A13" s="198"/>
      <c r="B13" s="74" t="s">
        <v>39</v>
      </c>
      <c r="C13" s="77"/>
    </row>
    <row r="14" spans="1:3" s="72" customFormat="1" ht="15" customHeight="1">
      <c r="A14" s="198"/>
      <c r="B14" s="74" t="s">
        <v>40</v>
      </c>
      <c r="C14" s="77"/>
    </row>
    <row r="15" spans="1:3" s="72" customFormat="1" ht="15" customHeight="1">
      <c r="A15" s="198"/>
      <c r="B15" s="74" t="s">
        <v>41</v>
      </c>
      <c r="C15" s="77"/>
    </row>
    <row r="16" spans="1:3" s="72" customFormat="1" ht="15" customHeight="1">
      <c r="A16" s="198" t="s">
        <v>42</v>
      </c>
      <c r="B16" s="74" t="s">
        <v>43</v>
      </c>
      <c r="C16" s="77"/>
    </row>
    <row r="17" spans="1:3" s="72" customFormat="1" ht="15" customHeight="1">
      <c r="A17" s="198"/>
      <c r="B17" s="74" t="s">
        <v>44</v>
      </c>
      <c r="C17" s="77" t="s">
        <v>101</v>
      </c>
    </row>
    <row r="18" spans="1:3" s="72" customFormat="1" ht="15" customHeight="1">
      <c r="A18" s="198"/>
      <c r="B18" s="74" t="s">
        <v>45</v>
      </c>
      <c r="C18" s="77" t="s">
        <v>101</v>
      </c>
    </row>
    <row r="19" spans="1:3" s="72" customFormat="1" ht="15" customHeight="1">
      <c r="A19" s="198"/>
      <c r="B19" s="76" t="s">
        <v>46</v>
      </c>
      <c r="C19" s="78" t="s">
        <v>102</v>
      </c>
    </row>
    <row r="20" spans="1:3" s="72" customFormat="1" ht="15" customHeight="1">
      <c r="A20" s="198"/>
      <c r="B20" s="76" t="s">
        <v>47</v>
      </c>
      <c r="C20" s="78" t="s">
        <v>103</v>
      </c>
    </row>
    <row r="21" spans="1:3" s="72" customFormat="1" ht="15" customHeight="1">
      <c r="A21" s="198" t="s">
        <v>48</v>
      </c>
      <c r="B21" s="74" t="s">
        <v>49</v>
      </c>
      <c r="C21" s="77" t="s">
        <v>104</v>
      </c>
    </row>
    <row r="22" spans="1:3" s="72" customFormat="1" ht="15" customHeight="1">
      <c r="A22" s="198"/>
      <c r="B22" s="74" t="s">
        <v>50</v>
      </c>
      <c r="C22" s="77" t="s">
        <v>98</v>
      </c>
    </row>
    <row r="23" spans="1:3" s="72" customFormat="1" ht="15" customHeight="1">
      <c r="A23" s="198"/>
      <c r="B23" s="74" t="s">
        <v>51</v>
      </c>
      <c r="C23" s="77" t="s">
        <v>105</v>
      </c>
    </row>
    <row r="24" spans="1:41" s="72" customFormat="1" ht="15" customHeight="1">
      <c r="A24" s="198" t="s">
        <v>52</v>
      </c>
      <c r="B24" s="74" t="s">
        <v>53</v>
      </c>
      <c r="C24" s="77" t="s">
        <v>106</v>
      </c>
      <c r="AO24" s="72" t="str">
        <f>CONCATENATE(PROPER(C24)," ",PROPER(C25))</f>
        <v>Nume Repl Legal Prenume Repl</v>
      </c>
    </row>
    <row r="25" spans="1:3" s="72" customFormat="1" ht="15" customHeight="1">
      <c r="A25" s="198"/>
      <c r="B25" s="74" t="s">
        <v>54</v>
      </c>
      <c r="C25" s="77" t="s">
        <v>107</v>
      </c>
    </row>
    <row r="26" spans="1:3" s="72" customFormat="1" ht="15" customHeight="1">
      <c r="A26" s="198"/>
      <c r="B26" s="74" t="s">
        <v>32</v>
      </c>
      <c r="C26" s="79">
        <v>12101010101010</v>
      </c>
    </row>
    <row r="27" spans="1:3" s="72" customFormat="1" ht="15" customHeight="1">
      <c r="A27" s="198"/>
      <c r="B27" s="74" t="s">
        <v>55</v>
      </c>
      <c r="C27" s="77" t="s">
        <v>108</v>
      </c>
    </row>
    <row r="28" spans="1:3" s="72" customFormat="1" ht="15" customHeight="1">
      <c r="A28" s="198"/>
      <c r="B28" s="74" t="s">
        <v>46</v>
      </c>
      <c r="C28" s="78" t="s">
        <v>109</v>
      </c>
    </row>
    <row r="29" spans="1:3" s="72" customFormat="1" ht="4.5" customHeight="1">
      <c r="A29" s="199"/>
      <c r="B29" s="199"/>
      <c r="C29" s="199"/>
    </row>
    <row r="30" spans="1:3" s="72" customFormat="1" ht="15" customHeight="1">
      <c r="A30" s="200" t="s">
        <v>110</v>
      </c>
      <c r="B30" s="80" t="s">
        <v>34</v>
      </c>
      <c r="C30" s="77" t="s">
        <v>98</v>
      </c>
    </row>
    <row r="31" spans="1:41" s="72" customFormat="1" ht="15" customHeight="1">
      <c r="A31" s="200"/>
      <c r="B31" s="80" t="s">
        <v>35</v>
      </c>
      <c r="C31" s="77" t="s">
        <v>98</v>
      </c>
      <c r="AO31" s="81" t="str">
        <f>CONCATENATE("Loc.",PROPER(C31)," ","Str.",C32," ","Nr.",C33)</f>
        <v>Loc.Constanta Str.nume strada punct de lucru Nr.1 </v>
      </c>
    </row>
    <row r="32" spans="1:3" s="72" customFormat="1" ht="15" customHeight="1">
      <c r="A32" s="200"/>
      <c r="B32" s="80" t="s">
        <v>36</v>
      </c>
      <c r="C32" s="77" t="s">
        <v>111</v>
      </c>
    </row>
    <row r="33" spans="1:3" s="72" customFormat="1" ht="15" customHeight="1">
      <c r="A33" s="200"/>
      <c r="B33" s="80" t="s">
        <v>37</v>
      </c>
      <c r="C33" s="77" t="s">
        <v>112</v>
      </c>
    </row>
    <row r="34" spans="1:3" s="72" customFormat="1" ht="15" customHeight="1">
      <c r="A34" s="200"/>
      <c r="B34" s="80" t="s">
        <v>38</v>
      </c>
      <c r="C34" s="77"/>
    </row>
    <row r="35" spans="1:3" s="72" customFormat="1" ht="15" customHeight="1">
      <c r="A35" s="200"/>
      <c r="B35" s="80" t="s">
        <v>39</v>
      </c>
      <c r="C35" s="77"/>
    </row>
    <row r="36" spans="1:3" s="72" customFormat="1" ht="15" customHeight="1">
      <c r="A36" s="200"/>
      <c r="B36" s="80" t="s">
        <v>40</v>
      </c>
      <c r="C36" s="77"/>
    </row>
    <row r="37" spans="1:3" s="72" customFormat="1" ht="15" customHeight="1">
      <c r="A37" s="200"/>
      <c r="B37" s="80" t="s">
        <v>41</v>
      </c>
      <c r="C37" s="77"/>
    </row>
    <row r="38" spans="1:3" s="72" customFormat="1" ht="17.25" customHeight="1">
      <c r="A38" s="194" t="s">
        <v>144</v>
      </c>
      <c r="B38" s="197" t="s">
        <v>145</v>
      </c>
      <c r="C38" s="109"/>
    </row>
    <row r="39" spans="1:3" s="72" customFormat="1" ht="16.5" customHeight="1">
      <c r="A39" s="195"/>
      <c r="B39" s="197"/>
      <c r="C39" s="109"/>
    </row>
    <row r="40" spans="1:3" s="72" customFormat="1" ht="17.25" customHeight="1">
      <c r="A40" s="196"/>
      <c r="B40" s="197"/>
      <c r="C40" s="109"/>
    </row>
    <row r="41" spans="1:3" s="72" customFormat="1" ht="12.75">
      <c r="A41" s="82"/>
      <c r="B41" s="82"/>
      <c r="C41" s="83"/>
    </row>
    <row r="42" spans="1:2" ht="12.75">
      <c r="A42" s="84" t="s">
        <v>75</v>
      </c>
      <c r="B42" s="85" t="s">
        <v>94</v>
      </c>
    </row>
    <row r="43" spans="1:3" ht="12.75">
      <c r="A43" s="86">
        <f ca="1">TODAY()</f>
        <v>44382</v>
      </c>
      <c r="B43" s="8"/>
      <c r="C43" s="87" t="s">
        <v>93</v>
      </c>
    </row>
    <row r="44" spans="1:3" ht="12.75">
      <c r="A44" s="88"/>
      <c r="B44" s="8"/>
      <c r="C44" s="89" t="str">
        <f>AO24</f>
        <v>Nume Repl Legal Prenume Repl</v>
      </c>
    </row>
    <row r="45" spans="1:3" ht="12.75">
      <c r="A45" s="88"/>
      <c r="B45" s="8"/>
      <c r="C45" s="84" t="s">
        <v>95</v>
      </c>
    </row>
    <row r="46" spans="1:2" ht="12.75">
      <c r="A46" s="88"/>
      <c r="B46" s="8"/>
    </row>
    <row r="47" spans="1:3" ht="12.75">
      <c r="A47" s="88"/>
      <c r="B47" s="8"/>
      <c r="C47" s="7"/>
    </row>
    <row r="48" spans="1:3" ht="12.75">
      <c r="A48" s="88"/>
      <c r="B48" s="8"/>
      <c r="C48" s="7"/>
    </row>
    <row r="49" spans="1:3" ht="12.75">
      <c r="A49" s="90"/>
      <c r="B49" s="91"/>
      <c r="C49" s="7"/>
    </row>
    <row r="50" spans="1:3" ht="12.75">
      <c r="A50" s="90"/>
      <c r="B50" s="91"/>
      <c r="C50" s="7"/>
    </row>
    <row r="51" spans="1:3" ht="12.75">
      <c r="A51" s="90"/>
      <c r="B51" s="91"/>
      <c r="C51" s="7"/>
    </row>
    <row r="52" spans="1:3" ht="12.75">
      <c r="A52" s="90"/>
      <c r="B52" s="92"/>
      <c r="C52" s="7"/>
    </row>
    <row r="53" spans="1:3" ht="12.75">
      <c r="A53" s="90"/>
      <c r="B53" s="92"/>
      <c r="C53" s="7"/>
    </row>
    <row r="54" spans="1:3" ht="12.75">
      <c r="A54" s="90"/>
      <c r="C54" s="7"/>
    </row>
    <row r="55" ht="12.75">
      <c r="C55" s="7"/>
    </row>
  </sheetData>
  <sheetProtection password="DA1A" sheet="1" insertColumns="0" insertRows="0" deleteColumns="0" deleteRows="0"/>
  <mergeCells count="13">
    <mergeCell ref="B3:C3"/>
    <mergeCell ref="A4:B4"/>
    <mergeCell ref="A7:B7"/>
    <mergeCell ref="A8:A15"/>
    <mergeCell ref="A16:A20"/>
    <mergeCell ref="A5:B5"/>
    <mergeCell ref="A6:B6"/>
    <mergeCell ref="A38:A40"/>
    <mergeCell ref="B38:B40"/>
    <mergeCell ref="A21:A23"/>
    <mergeCell ref="A24:A28"/>
    <mergeCell ref="A29:C29"/>
    <mergeCell ref="A30:A37"/>
  </mergeCells>
  <dataValidations count="1">
    <dataValidation type="list" allowBlank="1" showInputMessage="1" showErrorMessage="1" sqref="C4">
      <formula1>"Medic de Familie,Medic specialitate clinica"</formula1>
    </dataValidation>
  </dataValidations>
  <hyperlinks>
    <hyperlink ref="C19" r:id="rId1" display="societate@email.ro"/>
    <hyperlink ref="C20" r:id="rId2" display="www.domeniu.ro"/>
    <hyperlink ref="C28" r:id="rId3" display="email@repllegal.ro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2:AW41"/>
  <sheetViews>
    <sheetView workbookViewId="0" topLeftCell="A1">
      <selection activeCell="G4" sqref="G4:H4"/>
    </sheetView>
  </sheetViews>
  <sheetFormatPr defaultColWidth="9.00390625" defaultRowHeight="12.75"/>
  <cols>
    <col min="1" max="1" width="7.7109375" style="30" customWidth="1"/>
    <col min="2" max="2" width="25.7109375" style="30" customWidth="1"/>
    <col min="3" max="3" width="12.140625" style="30" customWidth="1"/>
    <col min="4" max="4" width="8.140625" style="31" customWidth="1"/>
    <col min="5" max="5" width="9.421875" style="31" customWidth="1"/>
    <col min="6" max="6" width="8.57421875" style="31" customWidth="1"/>
    <col min="7" max="7" width="15.140625" style="31" customWidth="1"/>
    <col min="8" max="8" width="11.140625" style="31" customWidth="1"/>
    <col min="9" max="9" width="12.421875" style="31" customWidth="1"/>
    <col min="10" max="10" width="11.57421875" style="31" customWidth="1"/>
    <col min="11" max="11" width="11.140625" style="31" customWidth="1"/>
    <col min="12" max="12" width="9.8515625" style="31" customWidth="1"/>
    <col min="13" max="13" width="8.421875" style="31" customWidth="1"/>
    <col min="14" max="14" width="9.421875" style="31" customWidth="1"/>
    <col min="15" max="15" width="10.28125" style="30" customWidth="1"/>
    <col min="16" max="34" width="7.421875" style="30" customWidth="1"/>
    <col min="35" max="35" width="9.140625" style="30" hidden="1" customWidth="1"/>
    <col min="36" max="36" width="7.28125" style="30" hidden="1" customWidth="1"/>
    <col min="37" max="37" width="8.421875" style="30" hidden="1" customWidth="1"/>
    <col min="38" max="38" width="9.140625" style="31" hidden="1" customWidth="1"/>
    <col min="39" max="39" width="6.7109375" style="31" hidden="1" customWidth="1"/>
    <col min="40" max="40" width="7.57421875" style="30" hidden="1" customWidth="1"/>
    <col min="41" max="41" width="6.7109375" style="30" hidden="1" customWidth="1"/>
    <col min="42" max="42" width="6.421875" style="30" hidden="1" customWidth="1"/>
    <col min="43" max="43" width="10.421875" style="30" hidden="1" customWidth="1"/>
    <col min="44" max="44" width="13.28125" style="30" hidden="1" customWidth="1"/>
    <col min="45" max="45" width="13.57421875" style="31" hidden="1" customWidth="1"/>
    <col min="46" max="46" width="15.28125" style="31" hidden="1" customWidth="1"/>
    <col min="47" max="47" width="3.8515625" style="31" hidden="1" customWidth="1"/>
    <col min="48" max="48" width="7.00390625" style="31" hidden="1" customWidth="1"/>
    <col min="49" max="49" width="9.00390625" style="31" hidden="1" customWidth="1"/>
    <col min="50" max="74" width="9.00390625" style="31" customWidth="1"/>
    <col min="75" max="16384" width="9.00390625" style="31" customWidth="1"/>
  </cols>
  <sheetData>
    <row r="1" ht="12.75"/>
    <row r="2" spans="2:14" ht="51">
      <c r="B2" s="140" t="s">
        <v>144</v>
      </c>
      <c r="C2" s="141" t="s">
        <v>172</v>
      </c>
      <c r="F2" s="209" t="s">
        <v>140</v>
      </c>
      <c r="G2" s="209"/>
      <c r="H2" s="208" t="str">
        <f>'Date Furnizor'!B2</f>
        <v>Denumire furnizor</v>
      </c>
      <c r="I2" s="208"/>
      <c r="J2" s="208"/>
      <c r="K2" s="29"/>
      <c r="L2" s="29"/>
      <c r="M2" s="29"/>
      <c r="N2" s="29"/>
    </row>
    <row r="3" spans="2:14" ht="16.5" customHeight="1">
      <c r="B3" s="185" t="s">
        <v>173</v>
      </c>
      <c r="C3" s="42">
        <f>IF(B3="pana in 5 ani",10,15)</f>
        <v>10</v>
      </c>
      <c r="E3" s="34"/>
      <c r="F3" s="33" t="s">
        <v>73</v>
      </c>
      <c r="G3" s="32" t="str">
        <f>'Date Furnizor'!AO31</f>
        <v>Loc.Constanta Str.nume strada punct de lucru Nr.1 </v>
      </c>
      <c r="I3" s="34"/>
      <c r="J3" s="34"/>
      <c r="K3" s="34"/>
      <c r="L3" s="34"/>
      <c r="M3" s="34"/>
      <c r="N3" s="34"/>
    </row>
    <row r="4" spans="3:14" ht="12.75">
      <c r="C4" s="33"/>
      <c r="E4" s="36"/>
      <c r="F4" s="33" t="s">
        <v>74</v>
      </c>
      <c r="G4" s="210" t="str">
        <f>'Date Furnizor'!C6</f>
        <v>MFxxxxx ; SPxxxxxx</v>
      </c>
      <c r="H4" s="210"/>
      <c r="I4" s="36"/>
      <c r="J4" s="36"/>
      <c r="K4" s="36"/>
      <c r="L4" s="36"/>
      <c r="M4" s="36"/>
      <c r="N4" s="36"/>
    </row>
    <row r="5" spans="2:14" ht="12.75">
      <c r="B5" s="142" t="s">
        <v>174</v>
      </c>
      <c r="C5" s="186">
        <v>7</v>
      </c>
      <c r="E5" s="36"/>
      <c r="F5" s="30"/>
      <c r="G5" s="35"/>
      <c r="I5" s="36"/>
      <c r="J5" s="36"/>
      <c r="K5" s="36"/>
      <c r="L5" s="36"/>
      <c r="M5" s="36"/>
      <c r="N5" s="36"/>
    </row>
    <row r="6" spans="1:37" ht="12.75">
      <c r="A6" s="37"/>
      <c r="B6" s="142" t="s">
        <v>175</v>
      </c>
      <c r="C6" s="186">
        <v>1</v>
      </c>
      <c r="F6" s="36"/>
      <c r="G6" s="36"/>
      <c r="H6" s="36"/>
      <c r="J6" s="36"/>
      <c r="K6" s="38" t="s">
        <v>75</v>
      </c>
      <c r="L6" s="36"/>
      <c r="M6" s="36"/>
      <c r="AJ6" s="39"/>
      <c r="AK6" s="39"/>
    </row>
    <row r="7" spans="1:37" ht="12.75">
      <c r="A7" s="40"/>
      <c r="B7" s="40"/>
      <c r="C7" s="40"/>
      <c r="D7" s="36"/>
      <c r="E7" s="36"/>
      <c r="F7" s="36"/>
      <c r="G7" s="36"/>
      <c r="H7" s="36"/>
      <c r="J7" s="36"/>
      <c r="K7" s="41">
        <f ca="1">TODAY()</f>
        <v>44382</v>
      </c>
      <c r="L7" s="36"/>
      <c r="M7" s="36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9"/>
    </row>
    <row r="8" spans="1:44" ht="29.25" customHeight="1">
      <c r="A8" s="219" t="s">
        <v>60</v>
      </c>
      <c r="B8" s="206" t="s">
        <v>150</v>
      </c>
      <c r="C8" s="206" t="s">
        <v>76</v>
      </c>
      <c r="D8" s="206" t="s">
        <v>77</v>
      </c>
      <c r="E8" s="226" t="s">
        <v>78</v>
      </c>
      <c r="F8" s="226" t="s">
        <v>79</v>
      </c>
      <c r="G8" s="220" t="s">
        <v>56</v>
      </c>
      <c r="H8" s="221"/>
      <c r="I8" s="212" t="s">
        <v>176</v>
      </c>
      <c r="J8" s="212"/>
      <c r="K8" s="213" t="s">
        <v>63</v>
      </c>
      <c r="L8" s="213"/>
      <c r="M8" s="213" t="s">
        <v>80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117"/>
      <c r="AJ8" s="31"/>
      <c r="AK8" s="31"/>
      <c r="AL8" s="30"/>
      <c r="AM8" s="30"/>
      <c r="AQ8" s="31"/>
      <c r="AR8" s="31"/>
    </row>
    <row r="9" spans="1:44" ht="39" customHeight="1">
      <c r="A9" s="219"/>
      <c r="B9" s="207"/>
      <c r="C9" s="207"/>
      <c r="D9" s="207"/>
      <c r="E9" s="227"/>
      <c r="F9" s="227"/>
      <c r="G9" s="13" t="s">
        <v>57</v>
      </c>
      <c r="H9" s="13" t="s">
        <v>58</v>
      </c>
      <c r="I9" s="13" t="s">
        <v>58</v>
      </c>
      <c r="J9" s="13" t="s">
        <v>141</v>
      </c>
      <c r="K9" s="42" t="s">
        <v>149</v>
      </c>
      <c r="L9" s="42" t="s">
        <v>59</v>
      </c>
      <c r="M9" s="21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118" t="s">
        <v>81</v>
      </c>
      <c r="AJ9" s="119" t="s">
        <v>82</v>
      </c>
      <c r="AK9" s="119" t="s">
        <v>83</v>
      </c>
      <c r="AL9" s="38" t="s">
        <v>84</v>
      </c>
      <c r="AM9" s="51" t="s">
        <v>85</v>
      </c>
      <c r="AN9" s="51" t="s">
        <v>86</v>
      </c>
      <c r="AO9" s="51" t="s">
        <v>87</v>
      </c>
      <c r="AP9" s="51" t="s">
        <v>88</v>
      </c>
      <c r="AQ9" s="119" t="s">
        <v>89</v>
      </c>
      <c r="AR9" s="119" t="s">
        <v>90</v>
      </c>
    </row>
    <row r="10" spans="1:49" s="38" customFormat="1" ht="27" customHeight="1">
      <c r="A10" s="219"/>
      <c r="B10" s="111"/>
      <c r="C10" s="45"/>
      <c r="D10" s="45">
        <v>2014</v>
      </c>
      <c r="E10" s="44" t="s">
        <v>91</v>
      </c>
      <c r="F10" s="44" t="s">
        <v>91</v>
      </c>
      <c r="G10" s="187" t="s">
        <v>148</v>
      </c>
      <c r="H10" s="187"/>
      <c r="I10" s="187"/>
      <c r="J10" s="187"/>
      <c r="K10" s="187"/>
      <c r="L10" s="187"/>
      <c r="M10" s="146">
        <f>IF(AN10=0,AL10,0)</f>
        <v>0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7">
        <f>IF(D10&gt;0,$AV$10-D10,0)</f>
        <v>7</v>
      </c>
      <c r="AJ10" s="48">
        <f>AI10-9</f>
        <v>-2</v>
      </c>
      <c r="AK10" s="38">
        <f>AJ10*15</f>
        <v>-30</v>
      </c>
      <c r="AL10" s="49">
        <v>15</v>
      </c>
      <c r="AM10" s="50">
        <f>IF(AP10=1,AL10,0)</f>
        <v>0</v>
      </c>
      <c r="AN10" s="51">
        <f>COUNTBLANK(B10:H10)</f>
        <v>3</v>
      </c>
      <c r="AO10" s="51">
        <f>IF(E10="Nu",0,IF(F10="Nu",0,1))</f>
        <v>1</v>
      </c>
      <c r="AP10" s="51">
        <f>IF(AN10&gt;0,0,IF(AO10=0,0,1))</f>
        <v>0</v>
      </c>
      <c r="AQ10" s="38">
        <v>15</v>
      </c>
      <c r="AR10" s="38">
        <f>IF(AK10&gt;0,AQ10-(AQ10*AK10)/100,AQ10)</f>
        <v>15</v>
      </c>
      <c r="AS10" s="38" t="str">
        <f>$H$2</f>
        <v>Denumire furnizor</v>
      </c>
      <c r="AT10" s="38" t="str">
        <f>$G$4</f>
        <v>MFxxxxx ; SPxxxxxx</v>
      </c>
      <c r="AV10" s="38">
        <f ca="1">YEAR(TODAY())</f>
        <v>2021</v>
      </c>
      <c r="AW10" s="38">
        <f ca="1">YEAR(TODAY())-15</f>
        <v>2006</v>
      </c>
    </row>
    <row r="11" spans="1:42" s="38" customFormat="1" ht="27">
      <c r="A11" s="219"/>
      <c r="B11" s="115" t="s">
        <v>147</v>
      </c>
      <c r="C11" s="116" t="s">
        <v>159</v>
      </c>
      <c r="D11" s="222"/>
      <c r="E11" s="222"/>
      <c r="F11" s="222"/>
      <c r="G11" s="222"/>
      <c r="H11" s="222"/>
      <c r="I11" s="222"/>
      <c r="J11" s="222"/>
      <c r="K11" s="222"/>
      <c r="L11" s="222"/>
      <c r="M11" s="11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  <c r="AJ11" s="48"/>
      <c r="AL11" s="49"/>
      <c r="AM11" s="50"/>
      <c r="AN11" s="51"/>
      <c r="AO11" s="51"/>
      <c r="AP11" s="51"/>
    </row>
    <row r="12" spans="1:46" s="38" customFormat="1" ht="27" customHeight="1">
      <c r="A12" s="219"/>
      <c r="B12" s="113" t="s">
        <v>151</v>
      </c>
      <c r="C12" s="44" t="s">
        <v>132</v>
      </c>
      <c r="D12" s="110" t="s">
        <v>160</v>
      </c>
      <c r="E12" s="110" t="s">
        <v>160</v>
      </c>
      <c r="F12" s="110" t="s">
        <v>160</v>
      </c>
      <c r="G12" s="110" t="s">
        <v>160</v>
      </c>
      <c r="H12" s="110" t="s">
        <v>160</v>
      </c>
      <c r="I12" s="110" t="s">
        <v>160</v>
      </c>
      <c r="J12" s="110" t="s">
        <v>160</v>
      </c>
      <c r="K12" s="110" t="s">
        <v>160</v>
      </c>
      <c r="L12" s="110" t="s">
        <v>160</v>
      </c>
      <c r="M12" s="146">
        <f>IF(M10&gt;0,AL12,0)</f>
        <v>0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7"/>
      <c r="AJ12" s="48"/>
      <c r="AL12" s="49">
        <f>IF(C12="Da",1,0)</f>
        <v>0</v>
      </c>
      <c r="AM12" s="50">
        <f aca="true" t="shared" si="0" ref="AM12:AM23">IF(AP12=1,AL12,0)</f>
        <v>0</v>
      </c>
      <c r="AN12" s="51">
        <f>COUNTBLANK(A11:F11)</f>
        <v>4</v>
      </c>
      <c r="AO12" s="51">
        <f>IF(E22="Nu",0,IF(F22="Nu",0,1))</f>
        <v>1</v>
      </c>
      <c r="AP12" s="51">
        <f aca="true" t="shared" si="1" ref="AP12:AP23">IF(AN12&gt;0,0,IF(AO12=0,0,1))</f>
        <v>0</v>
      </c>
      <c r="AQ12" s="38">
        <v>10</v>
      </c>
      <c r="AR12" s="38">
        <f aca="true" t="shared" si="2" ref="AR12:AR23">IF(AK12&gt;0,AQ12-(AQ12*AK12)/100,AQ12)</f>
        <v>10</v>
      </c>
      <c r="AS12" s="38" t="str">
        <f>$H$2</f>
        <v>Denumire furnizor</v>
      </c>
      <c r="AT12" s="38" t="str">
        <f>$G$4</f>
        <v>MFxxxxx ; SPxxxxxx</v>
      </c>
    </row>
    <row r="13" spans="1:46" s="38" customFormat="1" ht="13.5">
      <c r="A13" s="219"/>
      <c r="B13" s="113" t="s">
        <v>158</v>
      </c>
      <c r="C13" s="44" t="s">
        <v>91</v>
      </c>
      <c r="D13" s="110" t="s">
        <v>160</v>
      </c>
      <c r="E13" s="110" t="s">
        <v>160</v>
      </c>
      <c r="F13" s="110" t="s">
        <v>160</v>
      </c>
      <c r="G13" s="110" t="s">
        <v>160</v>
      </c>
      <c r="H13" s="110" t="s">
        <v>160</v>
      </c>
      <c r="I13" s="110" t="s">
        <v>160</v>
      </c>
      <c r="J13" s="110" t="s">
        <v>160</v>
      </c>
      <c r="K13" s="110" t="s">
        <v>160</v>
      </c>
      <c r="L13" s="110" t="s">
        <v>160</v>
      </c>
      <c r="M13" s="146">
        <f>IF(M10&gt;0,AL13,0)</f>
        <v>0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7"/>
      <c r="AJ13" s="48"/>
      <c r="AL13" s="49">
        <f>IF(C13="Da",2,0)</f>
        <v>2</v>
      </c>
      <c r="AM13" s="50">
        <f t="shared" si="0"/>
        <v>2</v>
      </c>
      <c r="AN13" s="51">
        <f>COUNTBLANK(B12:F12)</f>
        <v>0</v>
      </c>
      <c r="AO13" s="51">
        <f>IF(E23="Nu",0,IF(F23="Nu",0,1))</f>
        <v>1</v>
      </c>
      <c r="AP13" s="51">
        <f t="shared" si="1"/>
        <v>1</v>
      </c>
      <c r="AQ13" s="38">
        <v>10</v>
      </c>
      <c r="AR13" s="38">
        <f t="shared" si="2"/>
        <v>10</v>
      </c>
      <c r="AS13" s="38" t="str">
        <f>$H$2</f>
        <v>Denumire furnizor</v>
      </c>
      <c r="AT13" s="38" t="str">
        <f>$G$4</f>
        <v>MFxxxxx ; SPxxxxxx</v>
      </c>
    </row>
    <row r="14" spans="1:46" s="38" customFormat="1" ht="13.5">
      <c r="A14" s="219"/>
      <c r="B14" s="113" t="s">
        <v>152</v>
      </c>
      <c r="C14" s="44" t="s">
        <v>91</v>
      </c>
      <c r="D14" s="110" t="s">
        <v>160</v>
      </c>
      <c r="E14" s="110" t="s">
        <v>160</v>
      </c>
      <c r="F14" s="110" t="s">
        <v>160</v>
      </c>
      <c r="G14" s="110" t="s">
        <v>160</v>
      </c>
      <c r="H14" s="110" t="s">
        <v>160</v>
      </c>
      <c r="I14" s="110" t="s">
        <v>160</v>
      </c>
      <c r="J14" s="110" t="s">
        <v>160</v>
      </c>
      <c r="K14" s="110" t="s">
        <v>160</v>
      </c>
      <c r="L14" s="110" t="s">
        <v>160</v>
      </c>
      <c r="M14" s="146">
        <f>IF(M10&gt;0,AL14,0)</f>
        <v>0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7"/>
      <c r="AJ14" s="48"/>
      <c r="AL14" s="49">
        <f>IF(C14="Da",1,0)</f>
        <v>1</v>
      </c>
      <c r="AM14" s="50">
        <f t="shared" si="0"/>
        <v>1</v>
      </c>
      <c r="AN14" s="51">
        <f>COUNTBLANK(B13:F13)</f>
        <v>0</v>
      </c>
      <c r="AO14" s="51">
        <f>IF(E24="Nu",0,IF(F24="Nu",0,1))</f>
        <v>1</v>
      </c>
      <c r="AP14" s="51">
        <f t="shared" si="1"/>
        <v>1</v>
      </c>
      <c r="AQ14" s="38">
        <v>10</v>
      </c>
      <c r="AR14" s="38">
        <f t="shared" si="2"/>
        <v>10</v>
      </c>
      <c r="AS14" s="38" t="str">
        <f>$H$2</f>
        <v>Denumire furnizor</v>
      </c>
      <c r="AT14" s="38" t="str">
        <f>$G$4</f>
        <v>MFxxxxx ; SPxxxxxx</v>
      </c>
    </row>
    <row r="15" spans="1:46" s="38" customFormat="1" ht="13.5">
      <c r="A15" s="219"/>
      <c r="B15" s="113" t="s">
        <v>153</v>
      </c>
      <c r="C15" s="44" t="s">
        <v>91</v>
      </c>
      <c r="D15" s="110" t="s">
        <v>160</v>
      </c>
      <c r="E15" s="110" t="s">
        <v>160</v>
      </c>
      <c r="F15" s="110" t="s">
        <v>160</v>
      </c>
      <c r="G15" s="110" t="s">
        <v>160</v>
      </c>
      <c r="H15" s="110" t="s">
        <v>160</v>
      </c>
      <c r="I15" s="110" t="s">
        <v>160</v>
      </c>
      <c r="J15" s="110" t="s">
        <v>160</v>
      </c>
      <c r="K15" s="110" t="s">
        <v>160</v>
      </c>
      <c r="L15" s="110" t="s">
        <v>160</v>
      </c>
      <c r="M15" s="146">
        <f>IF(M10&gt;0,AL15,0)</f>
        <v>0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/>
      <c r="AJ15" s="48"/>
      <c r="AL15" s="49">
        <f>IF(C15="Da",1,0)</f>
        <v>1</v>
      </c>
      <c r="AM15" s="50" t="e">
        <f t="shared" si="0"/>
        <v>#REF!</v>
      </c>
      <c r="AN15" s="51">
        <f>COUNTBLANK(B14:F14)</f>
        <v>0</v>
      </c>
      <c r="AO15" s="51" t="e">
        <f>IF(#REF!="Nu",0,IF(#REF!="Nu",0,1))</f>
        <v>#REF!</v>
      </c>
      <c r="AP15" s="51" t="e">
        <f t="shared" si="1"/>
        <v>#REF!</v>
      </c>
      <c r="AQ15" s="38">
        <v>10</v>
      </c>
      <c r="AR15" s="38">
        <f t="shared" si="2"/>
        <v>10</v>
      </c>
      <c r="AS15" s="38" t="str">
        <f>$H$2</f>
        <v>Denumire furnizor</v>
      </c>
      <c r="AT15" s="38" t="str">
        <f>$G$4</f>
        <v>MFxxxxx ; SPxxxxxx</v>
      </c>
    </row>
    <row r="16" spans="1:46" s="38" customFormat="1" ht="13.5">
      <c r="A16" s="219"/>
      <c r="B16" s="113" t="s">
        <v>156</v>
      </c>
      <c r="C16" s="44" t="s">
        <v>132</v>
      </c>
      <c r="D16" s="110" t="s">
        <v>160</v>
      </c>
      <c r="E16" s="110" t="s">
        <v>160</v>
      </c>
      <c r="F16" s="110" t="s">
        <v>160</v>
      </c>
      <c r="G16" s="110" t="s">
        <v>160</v>
      </c>
      <c r="H16" s="110" t="s">
        <v>160</v>
      </c>
      <c r="I16" s="110" t="s">
        <v>160</v>
      </c>
      <c r="J16" s="110" t="s">
        <v>160</v>
      </c>
      <c r="K16" s="110" t="s">
        <v>160</v>
      </c>
      <c r="L16" s="110" t="s">
        <v>160</v>
      </c>
      <c r="M16" s="145">
        <f>IF(M10&gt;0,AL16,0)</f>
        <v>0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7"/>
      <c r="AJ16" s="48"/>
      <c r="AL16" s="49">
        <f>IF(C16="Da",0.5,0)</f>
        <v>0</v>
      </c>
      <c r="AM16" s="50" t="e">
        <f t="shared" si="0"/>
        <v>#REF!</v>
      </c>
      <c r="AN16" s="51">
        <f>COUNTBLANK(B15:F15)</f>
        <v>0</v>
      </c>
      <c r="AO16" s="51" t="e">
        <f>IF(#REF!="Nu",0,IF(#REF!="Nu",0,1))</f>
        <v>#REF!</v>
      </c>
      <c r="AP16" s="51" t="e">
        <f t="shared" si="1"/>
        <v>#REF!</v>
      </c>
      <c r="AQ16" s="38">
        <v>10</v>
      </c>
      <c r="AR16" s="38">
        <f t="shared" si="2"/>
        <v>10</v>
      </c>
      <c r="AS16" s="38" t="str">
        <f>$H$2</f>
        <v>Denumire furnizor</v>
      </c>
      <c r="AT16" s="38" t="str">
        <f>$G$4</f>
        <v>MFxxxxx ; SPxxxxxx</v>
      </c>
    </row>
    <row r="17" spans="1:42" s="38" customFormat="1" ht="13.5">
      <c r="A17" s="219"/>
      <c r="B17" s="114" t="s">
        <v>157</v>
      </c>
      <c r="C17" s="44" t="s">
        <v>91</v>
      </c>
      <c r="D17" s="110" t="s">
        <v>160</v>
      </c>
      <c r="E17" s="110" t="s">
        <v>160</v>
      </c>
      <c r="F17" s="110" t="s">
        <v>160</v>
      </c>
      <c r="G17" s="110" t="s">
        <v>160</v>
      </c>
      <c r="H17" s="110" t="s">
        <v>160</v>
      </c>
      <c r="I17" s="110" t="s">
        <v>160</v>
      </c>
      <c r="J17" s="110" t="s">
        <v>160</v>
      </c>
      <c r="K17" s="110" t="s">
        <v>160</v>
      </c>
      <c r="L17" s="110" t="s">
        <v>160</v>
      </c>
      <c r="M17" s="146">
        <f>IF(M10&gt;0,AL17,0)</f>
        <v>0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8"/>
      <c r="AL17" s="49">
        <f>IF(C17="Da",1,0)</f>
        <v>1</v>
      </c>
      <c r="AM17" s="50"/>
      <c r="AN17" s="51"/>
      <c r="AO17" s="51"/>
      <c r="AP17" s="51"/>
    </row>
    <row r="18" spans="1:42" s="38" customFormat="1" ht="27">
      <c r="A18" s="219"/>
      <c r="B18" s="114" t="s">
        <v>154</v>
      </c>
      <c r="C18" s="44" t="s">
        <v>91</v>
      </c>
      <c r="D18" s="110" t="s">
        <v>160</v>
      </c>
      <c r="E18" s="110" t="s">
        <v>160</v>
      </c>
      <c r="F18" s="110" t="s">
        <v>160</v>
      </c>
      <c r="G18" s="110" t="s">
        <v>160</v>
      </c>
      <c r="H18" s="110" t="s">
        <v>160</v>
      </c>
      <c r="I18" s="110" t="s">
        <v>160</v>
      </c>
      <c r="J18" s="110" t="s">
        <v>160</v>
      </c>
      <c r="K18" s="110" t="s">
        <v>160</v>
      </c>
      <c r="L18" s="110" t="s">
        <v>160</v>
      </c>
      <c r="M18" s="146">
        <f>IF(M10&gt;0,AL18,0)</f>
        <v>0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7"/>
      <c r="AJ18" s="48"/>
      <c r="AL18" s="49">
        <f>IF(C18="Da",1,0)</f>
        <v>1</v>
      </c>
      <c r="AM18" s="50"/>
      <c r="AN18" s="51"/>
      <c r="AO18" s="51"/>
      <c r="AP18" s="51"/>
    </row>
    <row r="19" spans="1:42" s="38" customFormat="1" ht="13.5">
      <c r="A19" s="219"/>
      <c r="B19" s="112" t="s">
        <v>155</v>
      </c>
      <c r="C19" s="44" t="s">
        <v>91</v>
      </c>
      <c r="D19" s="110" t="s">
        <v>160</v>
      </c>
      <c r="E19" s="110" t="s">
        <v>160</v>
      </c>
      <c r="F19" s="110" t="s">
        <v>160</v>
      </c>
      <c r="G19" s="110" t="s">
        <v>160</v>
      </c>
      <c r="H19" s="110" t="s">
        <v>160</v>
      </c>
      <c r="I19" s="110" t="s">
        <v>160</v>
      </c>
      <c r="J19" s="110" t="s">
        <v>160</v>
      </c>
      <c r="K19" s="110" t="s">
        <v>160</v>
      </c>
      <c r="L19" s="110" t="s">
        <v>160</v>
      </c>
      <c r="M19" s="146">
        <f>IF(M10&gt;0,AL19,0)</f>
        <v>0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7"/>
      <c r="AJ19" s="48"/>
      <c r="AL19" s="49">
        <f>IF(C19="Da",1,0)</f>
        <v>1</v>
      </c>
      <c r="AM19" s="50"/>
      <c r="AN19" s="51"/>
      <c r="AO19" s="51"/>
      <c r="AP19" s="51"/>
    </row>
    <row r="20" spans="1:42" s="38" customFormat="1" ht="13.5" customHeight="1">
      <c r="A20" s="219"/>
      <c r="B20" s="122" t="s">
        <v>162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4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47"/>
      <c r="AJ20" s="48"/>
      <c r="AL20" s="49"/>
      <c r="AM20" s="50"/>
      <c r="AN20" s="51"/>
      <c r="AO20" s="51"/>
      <c r="AP20" s="51"/>
    </row>
    <row r="21" spans="1:46" s="54" customFormat="1" ht="38.25">
      <c r="A21" s="219"/>
      <c r="B21" s="55" t="s">
        <v>61</v>
      </c>
      <c r="C21" s="44" t="s">
        <v>132</v>
      </c>
      <c r="D21" s="110" t="s">
        <v>160</v>
      </c>
      <c r="E21" s="110" t="s">
        <v>160</v>
      </c>
      <c r="F21" s="110" t="s">
        <v>160</v>
      </c>
      <c r="G21" s="110" t="s">
        <v>160</v>
      </c>
      <c r="H21" s="110" t="s">
        <v>160</v>
      </c>
      <c r="I21" s="110" t="s">
        <v>160</v>
      </c>
      <c r="J21" s="110" t="s">
        <v>160</v>
      </c>
      <c r="K21" s="110" t="s">
        <v>160</v>
      </c>
      <c r="L21" s="110" t="s">
        <v>160</v>
      </c>
      <c r="M21" s="146">
        <f>IF(M10&gt;0,AL21,0)</f>
        <v>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47"/>
      <c r="AJ21" s="48"/>
      <c r="AK21" s="38"/>
      <c r="AL21" s="49">
        <f>IF(C21="Da",1,0)</f>
        <v>0</v>
      </c>
      <c r="AM21" s="50">
        <f t="shared" si="0"/>
        <v>0</v>
      </c>
      <c r="AN21" s="51">
        <f>COUNTBLANK(B20:F20)</f>
        <v>4</v>
      </c>
      <c r="AO21" s="51" t="e">
        <f>IF(#REF!="Nu",0,IF(#REF!="Nu",0,1))</f>
        <v>#REF!</v>
      </c>
      <c r="AP21" s="51">
        <f t="shared" si="1"/>
        <v>0</v>
      </c>
      <c r="AQ21" s="38">
        <v>10</v>
      </c>
      <c r="AR21" s="38">
        <f t="shared" si="2"/>
        <v>10</v>
      </c>
      <c r="AS21" s="38" t="str">
        <f>$H$2</f>
        <v>Denumire furnizor</v>
      </c>
      <c r="AT21" s="38" t="str">
        <f>$G$4</f>
        <v>MFxxxxx ; SPxxxxxx</v>
      </c>
    </row>
    <row r="22" spans="1:46" s="38" customFormat="1" ht="13.5">
      <c r="A22" s="219"/>
      <c r="B22" s="53" t="s">
        <v>62</v>
      </c>
      <c r="C22" s="44" t="s">
        <v>91</v>
      </c>
      <c r="D22" s="110" t="s">
        <v>160</v>
      </c>
      <c r="E22" s="110" t="s">
        <v>160</v>
      </c>
      <c r="F22" s="110" t="s">
        <v>160</v>
      </c>
      <c r="G22" s="110" t="s">
        <v>160</v>
      </c>
      <c r="H22" s="110" t="s">
        <v>160</v>
      </c>
      <c r="I22" s="110" t="s">
        <v>160</v>
      </c>
      <c r="J22" s="110" t="s">
        <v>160</v>
      </c>
      <c r="K22" s="110" t="s">
        <v>160</v>
      </c>
      <c r="L22" s="110" t="s">
        <v>160</v>
      </c>
      <c r="M22" s="146">
        <f>IF(M10&gt;0,AL22,0)</f>
        <v>0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7"/>
      <c r="AJ22" s="48"/>
      <c r="AL22" s="49">
        <f>IF(C22="Da",1,0)</f>
        <v>1</v>
      </c>
      <c r="AM22" s="50" t="e">
        <f t="shared" si="0"/>
        <v>#REF!</v>
      </c>
      <c r="AN22" s="51">
        <f>COUNTBLANK(B21:F21)</f>
        <v>0</v>
      </c>
      <c r="AO22" s="51" t="e">
        <f>IF(#REF!="Nu",0,IF(#REF!="Nu",0,1))</f>
        <v>#REF!</v>
      </c>
      <c r="AP22" s="51" t="e">
        <f t="shared" si="1"/>
        <v>#REF!</v>
      </c>
      <c r="AQ22" s="38">
        <v>10</v>
      </c>
      <c r="AR22" s="38">
        <f t="shared" si="2"/>
        <v>10</v>
      </c>
      <c r="AS22" s="38" t="str">
        <f>$H$2</f>
        <v>Denumire furnizor</v>
      </c>
      <c r="AT22" s="38" t="str">
        <f>$G$4</f>
        <v>MFxxxxx ; SPxxxxxx</v>
      </c>
    </row>
    <row r="23" spans="1:46" s="54" customFormat="1" ht="13.5">
      <c r="A23" s="219"/>
      <c r="B23" s="216"/>
      <c r="C23" s="217"/>
      <c r="D23" s="217"/>
      <c r="E23" s="217"/>
      <c r="F23" s="217"/>
      <c r="G23" s="217"/>
      <c r="H23" s="217"/>
      <c r="I23" s="217"/>
      <c r="J23" s="218"/>
      <c r="K23" s="214" t="s">
        <v>92</v>
      </c>
      <c r="L23" s="215"/>
      <c r="M23" s="143">
        <f>M10+M12+M13+M14+M15+M16+M17+M18+M19+M21+M22</f>
        <v>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47"/>
      <c r="AJ23" s="48"/>
      <c r="AK23" s="38"/>
      <c r="AL23" s="49">
        <f>IF(C23="Da",1,0)</f>
        <v>0</v>
      </c>
      <c r="AM23" s="50" t="e">
        <f t="shared" si="0"/>
        <v>#REF!</v>
      </c>
      <c r="AN23" s="51">
        <f>COUNTBLANK(B22:F22)</f>
        <v>0</v>
      </c>
      <c r="AO23" s="51" t="e">
        <f>IF(#REF!="Nu",0,IF(#REF!="Nu",0,1))</f>
        <v>#REF!</v>
      </c>
      <c r="AP23" s="51" t="e">
        <f t="shared" si="1"/>
        <v>#REF!</v>
      </c>
      <c r="AQ23" s="38">
        <v>10</v>
      </c>
      <c r="AR23" s="38">
        <f t="shared" si="2"/>
        <v>10</v>
      </c>
      <c r="AS23" s="38" t="str">
        <f>$H$2</f>
        <v>Denumire furnizor</v>
      </c>
      <c r="AT23" s="38" t="str">
        <f>$G$4</f>
        <v>MFxxxxx ; SPxxxxxx</v>
      </c>
    </row>
    <row r="24" spans="1:46" s="38" customFormat="1" ht="13.5">
      <c r="A24" s="219"/>
      <c r="B24" s="216"/>
      <c r="C24" s="217"/>
      <c r="D24" s="217"/>
      <c r="E24" s="217"/>
      <c r="F24" s="217"/>
      <c r="G24" s="217"/>
      <c r="H24" s="217"/>
      <c r="I24" s="218"/>
      <c r="J24" s="225" t="s">
        <v>161</v>
      </c>
      <c r="K24" s="225"/>
      <c r="L24" s="225"/>
      <c r="M24" s="143">
        <f>AR24</f>
        <v>0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47">
        <f>IF(D10&gt;0,$AV$10-D10,0)</f>
        <v>7</v>
      </c>
      <c r="AJ24" s="48">
        <f>AI24-9</f>
        <v>-2</v>
      </c>
      <c r="AK24" s="38">
        <f>AJ24*15</f>
        <v>-30</v>
      </c>
      <c r="AL24" s="120">
        <f>M23</f>
        <v>0</v>
      </c>
      <c r="AM24" s="50">
        <f>M23</f>
        <v>0</v>
      </c>
      <c r="AN24" s="51">
        <v>0</v>
      </c>
      <c r="AO24" s="51">
        <v>0</v>
      </c>
      <c r="AP24" s="51">
        <v>0</v>
      </c>
      <c r="AQ24" s="38">
        <f>M23</f>
        <v>0</v>
      </c>
      <c r="AR24" s="38">
        <f>IF(AK24&gt;0,AQ24-(AQ24*AK24)/100,AQ24)</f>
        <v>0</v>
      </c>
      <c r="AS24" s="38" t="str">
        <f>$H$2</f>
        <v>Denumire furnizor</v>
      </c>
      <c r="AT24" s="38" t="str">
        <f>$G$4</f>
        <v>MFxxxxx ; SPxxxxxx</v>
      </c>
    </row>
    <row r="25" spans="1:44" ht="13.5">
      <c r="A25" s="219"/>
      <c r="B25" s="211" t="s">
        <v>163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144">
        <f>IF(C6&gt;0,(C6*M24)/C5,0)</f>
        <v>0</v>
      </c>
      <c r="N25" s="65"/>
      <c r="AI25" s="47">
        <f>IF(D10&gt;0,$AV$10-D10,0)</f>
        <v>7</v>
      </c>
      <c r="AJ25" s="48">
        <f>AI25-9</f>
        <v>-2</v>
      </c>
      <c r="AK25" s="38">
        <f>AJ25*15</f>
        <v>-30</v>
      </c>
      <c r="AL25" s="120">
        <f>M23</f>
        <v>0</v>
      </c>
      <c r="AM25" s="50">
        <f>IF(AP25=1,AL25,0)</f>
        <v>0</v>
      </c>
      <c r="AN25" s="51">
        <f>COUNTBLANK(B25:H25)</f>
        <v>6</v>
      </c>
      <c r="AO25" s="51">
        <f>IF(E25="Nu",0,IF(F25="Nu",0,1))</f>
        <v>1</v>
      </c>
      <c r="AP25" s="51">
        <f>IF(AN25&gt;0,0,IF(AO25=0,0,1))</f>
        <v>0</v>
      </c>
      <c r="AQ25" s="38">
        <v>15</v>
      </c>
      <c r="AR25" s="38">
        <f>IF(AK25&gt;0,AQ25-(AQ25*AK25)/100,AQ25)</f>
        <v>15</v>
      </c>
    </row>
    <row r="26" spans="1:14" ht="13.5">
      <c r="A26" s="59" t="s">
        <v>146</v>
      </c>
      <c r="C26" s="57"/>
      <c r="D26" s="58"/>
      <c r="E26" s="56"/>
      <c r="F26" s="56"/>
      <c r="G26" s="56"/>
      <c r="H26" s="56"/>
      <c r="J26" s="56"/>
      <c r="M26" s="56"/>
      <c r="N26" s="68"/>
    </row>
    <row r="27" spans="2:13" ht="13.5">
      <c r="B27" s="40"/>
      <c r="C27" s="59"/>
      <c r="D27" s="60"/>
      <c r="E27" s="59"/>
      <c r="F27" s="59"/>
      <c r="G27" s="59"/>
      <c r="H27" s="59"/>
      <c r="I27" s="59"/>
      <c r="J27" s="121"/>
      <c r="K27" s="59"/>
      <c r="L27" s="59"/>
      <c r="M27" s="59"/>
    </row>
    <row r="28" spans="4:14" ht="13.5">
      <c r="D28" s="61"/>
      <c r="E28" s="61"/>
      <c r="F28" s="62"/>
      <c r="G28" s="62"/>
      <c r="H28" s="62"/>
      <c r="I28" s="64" t="s">
        <v>93</v>
      </c>
      <c r="J28" s="62"/>
      <c r="K28" s="62"/>
      <c r="L28" s="62"/>
      <c r="M28" s="62"/>
      <c r="N28" s="36"/>
    </row>
    <row r="29" spans="5:14" ht="13.5">
      <c r="E29" s="61"/>
      <c r="F29" s="65"/>
      <c r="G29" s="65"/>
      <c r="H29" s="65"/>
      <c r="I29" s="66" t="s">
        <v>94</v>
      </c>
      <c r="J29" s="65"/>
      <c r="K29" s="65"/>
      <c r="L29" s="65"/>
      <c r="M29" s="65"/>
      <c r="N29" s="36"/>
    </row>
    <row r="30" spans="1:14" ht="13.5">
      <c r="A30" s="40"/>
      <c r="C30" s="63"/>
      <c r="E30" s="61"/>
      <c r="F30" s="65"/>
      <c r="G30" s="65"/>
      <c r="H30" s="65"/>
      <c r="I30" s="67" t="str">
        <f>'Date Furnizor'!AO24</f>
        <v>Nume Repl Legal Prenume Repl</v>
      </c>
      <c r="J30" s="65"/>
      <c r="K30" s="65"/>
      <c r="L30" s="65"/>
      <c r="M30" s="65"/>
      <c r="N30" s="36"/>
    </row>
    <row r="31" spans="5:14" ht="13.5">
      <c r="E31" s="61"/>
      <c r="F31" s="65"/>
      <c r="G31" s="65"/>
      <c r="H31" s="65"/>
      <c r="I31" s="66" t="s">
        <v>95</v>
      </c>
      <c r="J31" s="65"/>
      <c r="K31" s="65"/>
      <c r="L31" s="65"/>
      <c r="M31" s="65"/>
      <c r="N31" s="36"/>
    </row>
    <row r="32" spans="1:14" ht="13.5">
      <c r="A32" s="40"/>
      <c r="E32" s="61"/>
      <c r="F32" s="65"/>
      <c r="G32" s="65"/>
      <c r="H32" s="65"/>
      <c r="J32" s="65"/>
      <c r="K32" s="65"/>
      <c r="L32" s="65"/>
      <c r="M32" s="65"/>
      <c r="N32" s="36"/>
    </row>
    <row r="33" spans="3:14" ht="13.5">
      <c r="C33" s="62"/>
      <c r="E33" s="61"/>
      <c r="F33" s="65"/>
      <c r="G33" s="65"/>
      <c r="H33" s="65"/>
      <c r="J33" s="65"/>
      <c r="K33" s="65"/>
      <c r="L33" s="65"/>
      <c r="M33" s="65"/>
      <c r="N33" s="36"/>
    </row>
    <row r="34" spans="3:13" ht="12.75">
      <c r="C34" s="40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6" spans="3:13" ht="12.75">
      <c r="C36" s="40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4:13" ht="12.75"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3:13" ht="12.75">
      <c r="C38" s="40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4:13" ht="12.75"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3:13" ht="12.75">
      <c r="C40" s="40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4:13" ht="12.75">
      <c r="D41" s="36"/>
      <c r="E41" s="36"/>
      <c r="F41" s="36"/>
      <c r="G41" s="36"/>
      <c r="H41" s="36"/>
      <c r="I41" s="36"/>
      <c r="J41" s="36"/>
      <c r="K41" s="36"/>
      <c r="L41" s="36"/>
      <c r="M41" s="36"/>
    </row>
  </sheetData>
  <sheetProtection password="DA1A" sheet="1" insertColumns="0" insertRows="0" deleteColumns="0" deleteRows="0"/>
  <mergeCells count="21">
    <mergeCell ref="B24:I24"/>
    <mergeCell ref="J24:L24"/>
    <mergeCell ref="E8:E9"/>
    <mergeCell ref="F8:F9"/>
    <mergeCell ref="M8:M9"/>
    <mergeCell ref="B25:L25"/>
    <mergeCell ref="I8:J8"/>
    <mergeCell ref="K8:L8"/>
    <mergeCell ref="K23:L23"/>
    <mergeCell ref="B23:J23"/>
    <mergeCell ref="A8:A25"/>
    <mergeCell ref="G8:H8"/>
    <mergeCell ref="D11:L11"/>
    <mergeCell ref="C8:C9"/>
    <mergeCell ref="C20:M20"/>
    <mergeCell ref="D8:D9"/>
    <mergeCell ref="H2:J2"/>
    <mergeCell ref="F2:G2"/>
    <mergeCell ref="G4:H4"/>
    <mergeCell ref="B8:B9"/>
  </mergeCells>
  <conditionalFormatting sqref="C5">
    <cfRule type="cellIs" priority="2" dxfId="0" operator="lessThan" stopIfTrue="1">
      <formula>3.5</formula>
    </cfRule>
  </conditionalFormatting>
  <conditionalFormatting sqref="C6">
    <cfRule type="cellIs" priority="1" dxfId="0" operator="lessThan" stopIfTrue="1">
      <formula>1</formula>
    </cfRule>
  </conditionalFormatting>
  <dataValidations count="5">
    <dataValidation errorStyle="warning" type="whole" allowBlank="1" showInputMessage="1" showErrorMessage="1" errorTitle="An fabricatie" error="Aparat mai vechi de 12 ani sau mai mare ca anul curent" sqref="D10">
      <formula1>YEAR(TODAY())-15</formula1>
      <formula2>YEAR(TODAY())</formula2>
    </dataValidation>
    <dataValidation type="list" allowBlank="1" showInputMessage="1" showErrorMessage="1" sqref="C12:C19 E10:F10 C21:C22">
      <formula1>"Nu,Da"</formula1>
    </dataValidation>
    <dataValidation type="list" allowBlank="1" showInputMessage="1" showErrorMessage="1" sqref="G10">
      <formula1>"Vanzare-Cumparare,Contract Comodat,Leasing,Factura fiscala"</formula1>
    </dataValidation>
    <dataValidation type="list" allowBlank="1" showInputMessage="1" showErrorMessage="1" sqref="B3">
      <formula1>"pana in 5 ani,peste 5 ani"</formula1>
    </dataValidation>
    <dataValidation operator="lessThan" showInputMessage="1" showErrorMessage="1" errorTitle="Nr.ore" error="Minim 1 ora " sqref="C6"/>
  </dataValidation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2:F1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28125" style="15" customWidth="1"/>
    <col min="2" max="2" width="43.140625" style="16" customWidth="1"/>
    <col min="3" max="3" width="7.7109375" style="17" bestFit="1" customWidth="1"/>
    <col min="4" max="4" width="19.7109375" style="9" customWidth="1"/>
    <col min="5" max="5" width="10.00390625" style="9" customWidth="1"/>
    <col min="6" max="16384" width="9.00390625" style="9" customWidth="1"/>
  </cols>
  <sheetData>
    <row r="2" ht="12.75">
      <c r="B2" s="130" t="str">
        <f>'Date Furnizor'!B2</f>
        <v>Denumire furnizor</v>
      </c>
    </row>
    <row r="4" ht="12.75">
      <c r="B4" s="137" t="str">
        <f>'Date Furnizor'!C6</f>
        <v>MFxxxxx ; SPxxxxxx</v>
      </c>
    </row>
    <row r="5" ht="12.75">
      <c r="B5" s="18"/>
    </row>
    <row r="6" spans="1:5" ht="38.25">
      <c r="A6" s="12" t="s">
        <v>0</v>
      </c>
      <c r="B6" s="12" t="s">
        <v>65</v>
      </c>
      <c r="C6" s="19" t="s">
        <v>15</v>
      </c>
      <c r="D6" s="12" t="s">
        <v>164</v>
      </c>
      <c r="E6" s="12" t="s">
        <v>16</v>
      </c>
    </row>
    <row r="7" spans="1:5" ht="15" customHeight="1">
      <c r="A7" s="228" t="s">
        <v>12</v>
      </c>
      <c r="B7" s="229"/>
      <c r="C7" s="229"/>
      <c r="D7" s="229"/>
      <c r="E7" s="230"/>
    </row>
    <row r="8" spans="1:5" ht="15" customHeight="1">
      <c r="A8" s="228" t="s">
        <v>13</v>
      </c>
      <c r="B8" s="229"/>
      <c r="C8" s="229"/>
      <c r="D8" s="229"/>
      <c r="E8" s="230"/>
    </row>
    <row r="9" spans="1:5" s="11" customFormat="1" ht="12.75" customHeight="1">
      <c r="A9" s="231" t="s">
        <v>14</v>
      </c>
      <c r="B9" s="232"/>
      <c r="C9" s="232"/>
      <c r="D9" s="232"/>
      <c r="E9" s="233"/>
    </row>
    <row r="10" spans="1:5" ht="13.5" customHeight="1">
      <c r="A10" s="27">
        <v>1</v>
      </c>
      <c r="B10" s="6" t="s">
        <v>1</v>
      </c>
      <c r="C10" s="28">
        <v>60</v>
      </c>
      <c r="D10" s="179">
        <v>0</v>
      </c>
      <c r="E10" s="128">
        <f>C10*D10</f>
        <v>0</v>
      </c>
    </row>
    <row r="11" spans="2:6" ht="12.75">
      <c r="B11" s="21" t="s">
        <v>20</v>
      </c>
      <c r="C11" s="22" t="s">
        <v>21</v>
      </c>
      <c r="D11" s="23">
        <f>D10</f>
        <v>0</v>
      </c>
      <c r="E11" s="180">
        <f>E10</f>
        <v>0</v>
      </c>
      <c r="F11" s="7"/>
    </row>
    <row r="12" spans="1:2" ht="12.75">
      <c r="A12" s="15" t="s">
        <v>18</v>
      </c>
      <c r="B12" s="26" t="s">
        <v>17</v>
      </c>
    </row>
    <row r="13" ht="12.75">
      <c r="B13" s="10"/>
    </row>
    <row r="14" ht="12.75">
      <c r="B14" s="9" t="s">
        <v>52</v>
      </c>
    </row>
    <row r="15" ht="12.75">
      <c r="B15" s="129" t="str">
        <f>'Date Furnizor'!AO24</f>
        <v>Nume Repl Legal Prenume Repl</v>
      </c>
    </row>
    <row r="16" ht="12.75">
      <c r="B16" s="16" t="s">
        <v>95</v>
      </c>
    </row>
  </sheetData>
  <sheetProtection password="DA1A" sheet="1" insertColumns="0" insertRows="0" deleteColumns="0" deleteRows="0"/>
  <mergeCells count="3">
    <mergeCell ref="A7:E7"/>
    <mergeCell ref="A8:E8"/>
    <mergeCell ref="A9:E9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30"/>
  <sheetViews>
    <sheetView zoomScaleSheetLayoutView="80" workbookViewId="0" topLeftCell="A1">
      <selection activeCell="B33" sqref="B33"/>
    </sheetView>
  </sheetViews>
  <sheetFormatPr defaultColWidth="9.140625" defaultRowHeight="12.75"/>
  <cols>
    <col min="1" max="1" width="4.28125" style="1" customWidth="1"/>
    <col min="2" max="2" width="55.8515625" style="2" customWidth="1"/>
    <col min="3" max="3" width="8.28125" style="3" customWidth="1"/>
    <col min="4" max="4" width="9.28125" style="0" customWidth="1"/>
    <col min="5" max="5" width="6.8515625" style="0" customWidth="1"/>
    <col min="6" max="6" width="52.28125" style="0" customWidth="1"/>
  </cols>
  <sheetData>
    <row r="1" spans="1:6" ht="12.75">
      <c r="A1" s="15"/>
      <c r="B1" s="16"/>
      <c r="C1" s="17"/>
      <c r="D1" s="9"/>
      <c r="E1" s="9"/>
      <c r="F1" s="9"/>
    </row>
    <row r="2" spans="1:6" ht="12.75">
      <c r="A2" s="15"/>
      <c r="B2" s="130" t="str">
        <f>'Date Furnizor'!B2</f>
        <v>Denumire furnizor</v>
      </c>
      <c r="C2" s="17"/>
      <c r="D2" s="9"/>
      <c r="E2" s="9"/>
      <c r="F2" s="9" t="s">
        <v>52</v>
      </c>
    </row>
    <row r="3" spans="1:6" ht="12.75">
      <c r="A3" s="15"/>
      <c r="B3" s="131" t="str">
        <f>CONCATENATE("Specialitate: "," ",'Date Furnizor'!C5,)</f>
        <v>Specialitate:  Nefrologie</v>
      </c>
      <c r="C3" s="17"/>
      <c r="D3" s="9"/>
      <c r="E3" s="9"/>
      <c r="F3" s="129" t="str">
        <f>'Date Furnizor'!AO24</f>
        <v>Nume Repl Legal Prenume Repl</v>
      </c>
    </row>
    <row r="4" spans="1:6" ht="12.75">
      <c r="A4" s="15"/>
      <c r="B4" s="16"/>
      <c r="C4" s="17"/>
      <c r="D4" s="9"/>
      <c r="E4" s="9"/>
      <c r="F4" s="9"/>
    </row>
    <row r="5" spans="1:6" ht="38.25">
      <c r="A5" s="12" t="s">
        <v>0</v>
      </c>
      <c r="B5" s="12" t="s">
        <v>65</v>
      </c>
      <c r="C5" s="19" t="s">
        <v>15</v>
      </c>
      <c r="D5" s="12" t="s">
        <v>19</v>
      </c>
      <c r="E5" s="12" t="s">
        <v>16</v>
      </c>
      <c r="F5" s="20" t="s">
        <v>22</v>
      </c>
    </row>
    <row r="6" spans="1:6" ht="15" customHeight="1">
      <c r="A6" s="234" t="s">
        <v>12</v>
      </c>
      <c r="B6" s="234"/>
      <c r="C6" s="234"/>
      <c r="D6" s="234"/>
      <c r="E6" s="234"/>
      <c r="F6" s="234"/>
    </row>
    <row r="7" spans="1:6" ht="15" customHeight="1">
      <c r="A7" s="234" t="s">
        <v>13</v>
      </c>
      <c r="B7" s="234"/>
      <c r="C7" s="234"/>
      <c r="D7" s="234"/>
      <c r="E7" s="234"/>
      <c r="F7" s="234"/>
    </row>
    <row r="8" spans="1:6" s="4" customFormat="1" ht="12.75" customHeight="1">
      <c r="A8" s="235" t="s">
        <v>14</v>
      </c>
      <c r="B8" s="235"/>
      <c r="C8" s="235"/>
      <c r="D8" s="235"/>
      <c r="E8" s="235"/>
      <c r="F8" s="235"/>
    </row>
    <row r="9" spans="1:6" s="135" customFormat="1" ht="13.5" customHeight="1">
      <c r="A9" s="132">
        <v>1</v>
      </c>
      <c r="B9" s="14" t="s">
        <v>1</v>
      </c>
      <c r="C9" s="133">
        <v>60</v>
      </c>
      <c r="D9" s="181">
        <v>0</v>
      </c>
      <c r="E9" s="182">
        <f aca="true" t="shared" si="0" ref="E9:E24">C9*D9</f>
        <v>0</v>
      </c>
      <c r="F9" s="20" t="s">
        <v>23</v>
      </c>
    </row>
    <row r="10" spans="1:6" s="135" customFormat="1" ht="13.5" customHeight="1">
      <c r="A10" s="132">
        <v>2</v>
      </c>
      <c r="B10" s="14" t="s">
        <v>2</v>
      </c>
      <c r="C10" s="133">
        <v>40</v>
      </c>
      <c r="D10" s="181">
        <v>0</v>
      </c>
      <c r="E10" s="182">
        <f t="shared" si="0"/>
        <v>0</v>
      </c>
      <c r="F10" s="20" t="s">
        <v>23</v>
      </c>
    </row>
    <row r="11" spans="1:6" s="135" customFormat="1" ht="12.75">
      <c r="A11" s="134">
        <v>3</v>
      </c>
      <c r="B11" s="14" t="s">
        <v>3</v>
      </c>
      <c r="C11" s="133">
        <v>30</v>
      </c>
      <c r="D11" s="181">
        <v>0</v>
      </c>
      <c r="E11" s="182">
        <f t="shared" si="0"/>
        <v>0</v>
      </c>
      <c r="F11" s="20" t="s">
        <v>23</v>
      </c>
    </row>
    <row r="12" spans="1:6" s="135" customFormat="1" ht="25.5">
      <c r="A12" s="132">
        <v>4</v>
      </c>
      <c r="B12" s="14" t="s">
        <v>28</v>
      </c>
      <c r="C12" s="133">
        <v>50</v>
      </c>
      <c r="D12" s="181">
        <v>0</v>
      </c>
      <c r="E12" s="182">
        <f t="shared" si="0"/>
        <v>0</v>
      </c>
      <c r="F12" s="20" t="s">
        <v>29</v>
      </c>
    </row>
    <row r="13" spans="1:6" s="135" customFormat="1" ht="25.5">
      <c r="A13" s="132">
        <v>5</v>
      </c>
      <c r="B13" s="14" t="s">
        <v>168</v>
      </c>
      <c r="C13" s="133">
        <v>30</v>
      </c>
      <c r="D13" s="181">
        <v>0</v>
      </c>
      <c r="E13" s="182">
        <f t="shared" si="0"/>
        <v>0</v>
      </c>
      <c r="F13" s="20" t="s">
        <v>66</v>
      </c>
    </row>
    <row r="14" spans="1:6" s="135" customFormat="1" ht="25.5">
      <c r="A14" s="132">
        <v>6</v>
      </c>
      <c r="B14" s="14" t="s">
        <v>169</v>
      </c>
      <c r="C14" s="133">
        <v>30</v>
      </c>
      <c r="D14" s="181">
        <v>0</v>
      </c>
      <c r="E14" s="182">
        <f t="shared" si="0"/>
        <v>0</v>
      </c>
      <c r="F14" s="20" t="s">
        <v>66</v>
      </c>
    </row>
    <row r="15" spans="1:6" s="135" customFormat="1" ht="25.5">
      <c r="A15" s="134">
        <v>7</v>
      </c>
      <c r="B15" s="14" t="s">
        <v>7</v>
      </c>
      <c r="C15" s="133">
        <v>30</v>
      </c>
      <c r="D15" s="181">
        <v>0</v>
      </c>
      <c r="E15" s="182">
        <f t="shared" si="0"/>
        <v>0</v>
      </c>
      <c r="F15" s="20" t="s">
        <v>30</v>
      </c>
    </row>
    <row r="16" spans="1:6" s="135" customFormat="1" ht="12.75">
      <c r="A16" s="132">
        <v>8</v>
      </c>
      <c r="B16" s="14" t="s">
        <v>4</v>
      </c>
      <c r="C16" s="133">
        <v>40</v>
      </c>
      <c r="D16" s="181">
        <v>0</v>
      </c>
      <c r="E16" s="182">
        <f t="shared" si="0"/>
        <v>0</v>
      </c>
      <c r="F16" s="20" t="s">
        <v>24</v>
      </c>
    </row>
    <row r="17" spans="1:6" s="135" customFormat="1" ht="51">
      <c r="A17" s="132">
        <v>9</v>
      </c>
      <c r="B17" s="14" t="s">
        <v>170</v>
      </c>
      <c r="C17" s="133">
        <v>25</v>
      </c>
      <c r="D17" s="181">
        <v>0</v>
      </c>
      <c r="E17" s="182">
        <f t="shared" si="0"/>
        <v>0</v>
      </c>
      <c r="F17" s="136" t="s">
        <v>72</v>
      </c>
    </row>
    <row r="18" spans="1:6" s="135" customFormat="1" ht="12.75">
      <c r="A18" s="132">
        <v>10</v>
      </c>
      <c r="B18" s="14" t="s">
        <v>8</v>
      </c>
      <c r="C18" s="133">
        <v>350</v>
      </c>
      <c r="D18" s="181">
        <v>0</v>
      </c>
      <c r="E18" s="182">
        <f t="shared" si="0"/>
        <v>0</v>
      </c>
      <c r="F18" s="20" t="s">
        <v>25</v>
      </c>
    </row>
    <row r="19" spans="1:6" s="135" customFormat="1" ht="12.75">
      <c r="A19" s="134">
        <v>11</v>
      </c>
      <c r="B19" s="14" t="s">
        <v>9</v>
      </c>
      <c r="C19" s="133">
        <v>80</v>
      </c>
      <c r="D19" s="181">
        <v>0</v>
      </c>
      <c r="E19" s="182">
        <f t="shared" si="0"/>
        <v>0</v>
      </c>
      <c r="F19" s="20" t="s">
        <v>25</v>
      </c>
    </row>
    <row r="20" spans="1:6" s="135" customFormat="1" ht="42.75" customHeight="1">
      <c r="A20" s="132">
        <v>12</v>
      </c>
      <c r="B20" s="14" t="s">
        <v>67</v>
      </c>
      <c r="C20" s="133">
        <v>40</v>
      </c>
      <c r="D20" s="181">
        <v>0</v>
      </c>
      <c r="E20" s="182">
        <f t="shared" si="0"/>
        <v>0</v>
      </c>
      <c r="F20" s="20" t="s">
        <v>31</v>
      </c>
    </row>
    <row r="21" spans="1:6" s="135" customFormat="1" ht="25.5">
      <c r="A21" s="132">
        <v>13</v>
      </c>
      <c r="B21" s="14" t="s">
        <v>5</v>
      </c>
      <c r="C21" s="133">
        <v>40</v>
      </c>
      <c r="D21" s="181">
        <v>0</v>
      </c>
      <c r="E21" s="182">
        <f t="shared" si="0"/>
        <v>0</v>
      </c>
      <c r="F21" s="20" t="s">
        <v>26</v>
      </c>
    </row>
    <row r="22" spans="1:6" s="135" customFormat="1" ht="25.5">
      <c r="A22" s="132">
        <v>14</v>
      </c>
      <c r="B22" s="14" t="s">
        <v>10</v>
      </c>
      <c r="C22" s="133">
        <v>50</v>
      </c>
      <c r="D22" s="181">
        <v>0</v>
      </c>
      <c r="E22" s="182">
        <f t="shared" si="0"/>
        <v>0</v>
      </c>
      <c r="F22" s="20" t="s">
        <v>26</v>
      </c>
    </row>
    <row r="23" spans="1:6" s="135" customFormat="1" ht="25.5">
      <c r="A23" s="134">
        <v>15</v>
      </c>
      <c r="B23" s="14" t="s">
        <v>11</v>
      </c>
      <c r="C23" s="133">
        <v>55</v>
      </c>
      <c r="D23" s="181">
        <v>0</v>
      </c>
      <c r="E23" s="182">
        <f t="shared" si="0"/>
        <v>0</v>
      </c>
      <c r="F23" s="20" t="s">
        <v>26</v>
      </c>
    </row>
    <row r="24" spans="1:6" s="135" customFormat="1" ht="12.75">
      <c r="A24" s="132">
        <v>16</v>
      </c>
      <c r="B24" s="14" t="s">
        <v>6</v>
      </c>
      <c r="C24" s="133">
        <v>170</v>
      </c>
      <c r="D24" s="181">
        <v>0</v>
      </c>
      <c r="E24" s="182">
        <f t="shared" si="0"/>
        <v>0</v>
      </c>
      <c r="F24" s="20" t="s">
        <v>27</v>
      </c>
    </row>
    <row r="25" spans="1:6" ht="12.75">
      <c r="A25" s="15"/>
      <c r="B25" s="21" t="s">
        <v>20</v>
      </c>
      <c r="C25" s="22" t="s">
        <v>21</v>
      </c>
      <c r="D25" s="184">
        <f>SUM(D9:D24)</f>
        <v>0</v>
      </c>
      <c r="E25" s="183">
        <f>SUM(E9:E24)</f>
        <v>0</v>
      </c>
      <c r="F25" s="7"/>
    </row>
    <row r="26" spans="1:6" ht="5.25" customHeight="1">
      <c r="A26" s="15"/>
      <c r="B26" s="24"/>
      <c r="C26" s="25"/>
      <c r="D26" s="7"/>
      <c r="E26" s="7"/>
      <c r="F26" s="7"/>
    </row>
    <row r="27" spans="1:6" ht="12.75">
      <c r="A27" s="15" t="s">
        <v>18</v>
      </c>
      <c r="B27" s="26" t="s">
        <v>17</v>
      </c>
      <c r="C27" s="17"/>
      <c r="D27" s="9"/>
      <c r="E27" s="9"/>
      <c r="F27" t="s">
        <v>95</v>
      </c>
    </row>
    <row r="28" ht="12.75">
      <c r="B28" s="15" t="s">
        <v>171</v>
      </c>
    </row>
    <row r="29" ht="12.75">
      <c r="B29" s="5"/>
    </row>
    <row r="30" ht="12.75">
      <c r="B30" s="5"/>
    </row>
  </sheetData>
  <sheetProtection password="DA1A" sheet="1" insertColumns="0" insertRows="0" deleteColumns="0" deleteRows="0"/>
  <mergeCells count="3">
    <mergeCell ref="A6:F6"/>
    <mergeCell ref="A7:F7"/>
    <mergeCell ref="A8:F8"/>
  </mergeCells>
  <printOptions horizontalCentered="1"/>
  <pageMargins left="0.1968503937007874" right="0.1968503937007874" top="0.3937007874015748" bottom="0.1968503937007874" header="0.5118110236220472" footer="0.5118110236220472"/>
  <pageSetup horizontalDpi="200" verticalDpi="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B1:K42"/>
  <sheetViews>
    <sheetView zoomScalePageLayoutView="0" workbookViewId="0" topLeftCell="A1">
      <selection activeCell="E30" sqref="E30:E33"/>
    </sheetView>
  </sheetViews>
  <sheetFormatPr defaultColWidth="9.140625" defaultRowHeight="12.75"/>
  <cols>
    <col min="1" max="1" width="0.85546875" style="0" customWidth="1"/>
    <col min="2" max="2" width="16.28125" style="0" customWidth="1"/>
    <col min="3" max="3" width="22.421875" style="0" customWidth="1"/>
    <col min="4" max="4" width="8.7109375" style="0" customWidth="1"/>
    <col min="11" max="11" width="13.7109375" style="0" customWidth="1"/>
    <col min="12" max="12" width="19.8515625" style="0" customWidth="1"/>
  </cols>
  <sheetData>
    <row r="1" spans="2:11" ht="15">
      <c r="B1" s="93" t="s">
        <v>113</v>
      </c>
      <c r="C1" s="125" t="str">
        <f>'Date Furnizor'!B2</f>
        <v>Denumire furnizor</v>
      </c>
      <c r="K1" s="94" t="s">
        <v>114</v>
      </c>
    </row>
    <row r="2" ht="6.75" customHeight="1">
      <c r="B2" s="95"/>
    </row>
    <row r="3" spans="2:4" s="97" customFormat="1" ht="15">
      <c r="B3" s="96" t="s">
        <v>115</v>
      </c>
      <c r="D3" s="126" t="str">
        <f>'Date Furnizor'!AO8</f>
        <v>Loc.Constanta Str.Nume Strada Sediu Social Nr.1A</v>
      </c>
    </row>
    <row r="4" ht="6.75" customHeight="1">
      <c r="B4" s="93"/>
    </row>
    <row r="5" spans="2:3" ht="15">
      <c r="B5" s="93" t="s">
        <v>116</v>
      </c>
      <c r="C5" s="98" t="str">
        <f>'Date Furnizor'!AO31</f>
        <v>Loc.Constanta Str.nume strada punct de lucru Nr.1 </v>
      </c>
    </row>
    <row r="6" ht="9.75" customHeight="1">
      <c r="B6" s="99"/>
    </row>
    <row r="7" spans="2:5" ht="15.75">
      <c r="B7" s="99"/>
      <c r="E7" s="100" t="s">
        <v>117</v>
      </c>
    </row>
    <row r="8" spans="2:4" ht="9.75" customHeight="1">
      <c r="B8" s="99"/>
      <c r="D8" s="101"/>
    </row>
    <row r="9" spans="2:5" s="103" customFormat="1" ht="15.75">
      <c r="B9" s="102" t="s">
        <v>118</v>
      </c>
      <c r="C9" s="127" t="str">
        <f>'Date Furnizor'!AO24</f>
        <v>Nume Repl Legal Prenume Repl</v>
      </c>
      <c r="E9" s="123" t="s">
        <v>119</v>
      </c>
    </row>
    <row r="10" s="103" customFormat="1" ht="15.75">
      <c r="B10" s="104" t="s">
        <v>120</v>
      </c>
    </row>
    <row r="11" s="103" customFormat="1" ht="15.75">
      <c r="B11" s="105" t="s">
        <v>121</v>
      </c>
    </row>
    <row r="12" s="103" customFormat="1" ht="12" customHeight="1" thickBot="1">
      <c r="B12" s="104"/>
    </row>
    <row r="13" spans="2:11" ht="12.75" customHeight="1">
      <c r="B13" s="239" t="s">
        <v>122</v>
      </c>
      <c r="C13" s="251" t="s">
        <v>123</v>
      </c>
      <c r="D13" s="252" t="s">
        <v>124</v>
      </c>
      <c r="E13" s="253"/>
      <c r="F13" s="253"/>
      <c r="G13" s="253"/>
      <c r="H13" s="253"/>
      <c r="I13" s="253"/>
      <c r="J13" s="253"/>
      <c r="K13" s="254"/>
    </row>
    <row r="14" spans="2:11" ht="13.5" thickBot="1">
      <c r="B14" s="240"/>
      <c r="C14" s="247"/>
      <c r="D14" s="255"/>
      <c r="E14" s="256"/>
      <c r="F14" s="256"/>
      <c r="G14" s="256"/>
      <c r="H14" s="256"/>
      <c r="I14" s="256"/>
      <c r="J14" s="256"/>
      <c r="K14" s="257"/>
    </row>
    <row r="15" spans="2:11" ht="12.75">
      <c r="B15" s="240"/>
      <c r="C15" s="247"/>
      <c r="D15" s="247" t="s">
        <v>68</v>
      </c>
      <c r="E15" s="247" t="s">
        <v>125</v>
      </c>
      <c r="F15" s="247" t="s">
        <v>69</v>
      </c>
      <c r="G15" s="247" t="s">
        <v>70</v>
      </c>
      <c r="H15" s="247" t="s">
        <v>71</v>
      </c>
      <c r="I15" s="247" t="s">
        <v>126</v>
      </c>
      <c r="J15" s="247" t="s">
        <v>127</v>
      </c>
      <c r="K15" s="247" t="s">
        <v>128</v>
      </c>
    </row>
    <row r="16" spans="2:11" ht="12.75">
      <c r="B16" s="240"/>
      <c r="C16" s="247"/>
      <c r="D16" s="247"/>
      <c r="E16" s="247"/>
      <c r="F16" s="247"/>
      <c r="G16" s="247"/>
      <c r="H16" s="247"/>
      <c r="I16" s="247"/>
      <c r="J16" s="247"/>
      <c r="K16" s="247"/>
    </row>
    <row r="17" spans="2:11" ht="13.5" thickBot="1">
      <c r="B17" s="241"/>
      <c r="C17" s="248"/>
      <c r="D17" s="248"/>
      <c r="E17" s="248"/>
      <c r="F17" s="248"/>
      <c r="G17" s="248"/>
      <c r="H17" s="248"/>
      <c r="I17" s="248"/>
      <c r="J17" s="248"/>
      <c r="K17" s="248"/>
    </row>
    <row r="18" spans="2:11" ht="12.75">
      <c r="B18" s="239" t="s">
        <v>129</v>
      </c>
      <c r="C18" s="249" t="str">
        <f>CONCATENATE('Date Furnizor'!AO8," ",'Date Furnizor'!AO10,)</f>
        <v>Loc.Constanta Str.Nume Strada Sediu Social Nr.1A Tel:0241/XXXXXX Fax0241/XXXXXX E-mail societate@email.ro</v>
      </c>
      <c r="D18" s="245"/>
      <c r="E18" s="245"/>
      <c r="F18" s="245"/>
      <c r="G18" s="245"/>
      <c r="H18" s="245"/>
      <c r="I18" s="245"/>
      <c r="J18" s="245"/>
      <c r="K18" s="245"/>
    </row>
    <row r="19" spans="2:11" ht="12.75">
      <c r="B19" s="240"/>
      <c r="C19" s="250"/>
      <c r="D19" s="246"/>
      <c r="E19" s="246"/>
      <c r="F19" s="246"/>
      <c r="G19" s="246"/>
      <c r="H19" s="246"/>
      <c r="I19" s="246"/>
      <c r="J19" s="246"/>
      <c r="K19" s="246"/>
    </row>
    <row r="20" spans="2:11" ht="12.75">
      <c r="B20" s="240"/>
      <c r="C20" s="250"/>
      <c r="D20" s="246"/>
      <c r="E20" s="246"/>
      <c r="F20" s="246"/>
      <c r="G20" s="246"/>
      <c r="H20" s="246"/>
      <c r="I20" s="246"/>
      <c r="J20" s="246"/>
      <c r="K20" s="246"/>
    </row>
    <row r="21" spans="2:11" ht="13.5" thickBot="1">
      <c r="B21" s="240"/>
      <c r="C21" s="250"/>
      <c r="D21" s="246"/>
      <c r="E21" s="246"/>
      <c r="F21" s="246"/>
      <c r="G21" s="246"/>
      <c r="H21" s="246"/>
      <c r="I21" s="246"/>
      <c r="J21" s="246"/>
      <c r="K21" s="246"/>
    </row>
    <row r="22" spans="2:11" ht="12.75">
      <c r="B22" s="239" t="s">
        <v>130</v>
      </c>
      <c r="C22" s="242" t="str">
        <f>'Date Furnizor'!AO31</f>
        <v>Loc.Constanta Str.nume strada punct de lucru Nr.1 </v>
      </c>
      <c r="D22" s="236" t="s">
        <v>131</v>
      </c>
      <c r="E22" s="236" t="s">
        <v>131</v>
      </c>
      <c r="F22" s="236" t="s">
        <v>131</v>
      </c>
      <c r="G22" s="236" t="s">
        <v>131</v>
      </c>
      <c r="H22" s="236" t="s">
        <v>131</v>
      </c>
      <c r="I22" s="236" t="s">
        <v>132</v>
      </c>
      <c r="J22" s="236" t="s">
        <v>132</v>
      </c>
      <c r="K22" s="236" t="s">
        <v>132</v>
      </c>
    </row>
    <row r="23" spans="2:11" ht="12.75">
      <c r="B23" s="240"/>
      <c r="C23" s="243"/>
      <c r="D23" s="237"/>
      <c r="E23" s="237"/>
      <c r="F23" s="237"/>
      <c r="G23" s="237"/>
      <c r="H23" s="237"/>
      <c r="I23" s="237"/>
      <c r="J23" s="237"/>
      <c r="K23" s="237"/>
    </row>
    <row r="24" spans="2:11" ht="12.75">
      <c r="B24" s="240"/>
      <c r="C24" s="243"/>
      <c r="D24" s="237"/>
      <c r="E24" s="237"/>
      <c r="F24" s="237"/>
      <c r="G24" s="237"/>
      <c r="H24" s="237"/>
      <c r="I24" s="237"/>
      <c r="J24" s="237"/>
      <c r="K24" s="237"/>
    </row>
    <row r="25" spans="2:11" ht="13.5" thickBot="1">
      <c r="B25" s="240"/>
      <c r="C25" s="243"/>
      <c r="D25" s="237"/>
      <c r="E25" s="237"/>
      <c r="F25" s="237"/>
      <c r="G25" s="237"/>
      <c r="H25" s="237"/>
      <c r="I25" s="237"/>
      <c r="J25" s="237"/>
      <c r="K25" s="237"/>
    </row>
    <row r="26" spans="2:11" ht="12.75">
      <c r="B26" s="239" t="s">
        <v>142</v>
      </c>
      <c r="C26" s="242" t="str">
        <f>'Date Furnizor'!AO31</f>
        <v>Loc.Constanta Str.nume strada punct de lucru Nr.1 </v>
      </c>
      <c r="D26" s="236"/>
      <c r="E26" s="236"/>
      <c r="F26" s="236"/>
      <c r="G26" s="236"/>
      <c r="H26" s="236"/>
      <c r="I26" s="236"/>
      <c r="J26" s="236"/>
      <c r="K26" s="236"/>
    </row>
    <row r="27" spans="2:11" ht="12.75">
      <c r="B27" s="240"/>
      <c r="C27" s="243"/>
      <c r="D27" s="237"/>
      <c r="E27" s="237"/>
      <c r="F27" s="237"/>
      <c r="G27" s="237"/>
      <c r="H27" s="237"/>
      <c r="I27" s="237"/>
      <c r="J27" s="237"/>
      <c r="K27" s="237"/>
    </row>
    <row r="28" spans="2:11" ht="12.75">
      <c r="B28" s="240"/>
      <c r="C28" s="243"/>
      <c r="D28" s="237"/>
      <c r="E28" s="237"/>
      <c r="F28" s="237"/>
      <c r="G28" s="237"/>
      <c r="H28" s="237"/>
      <c r="I28" s="237"/>
      <c r="J28" s="237"/>
      <c r="K28" s="237"/>
    </row>
    <row r="29" spans="2:11" ht="13.5" thickBot="1">
      <c r="B29" s="241"/>
      <c r="C29" s="244"/>
      <c r="D29" s="238"/>
      <c r="E29" s="238"/>
      <c r="F29" s="238"/>
      <c r="G29" s="238"/>
      <c r="H29" s="238"/>
      <c r="I29" s="238"/>
      <c r="J29" s="238"/>
      <c r="K29" s="238"/>
    </row>
    <row r="30" spans="2:11" ht="12.75">
      <c r="B30" s="239" t="s">
        <v>143</v>
      </c>
      <c r="C30" s="242" t="str">
        <f>'Date Furnizor'!AO31</f>
        <v>Loc.Constanta Str.nume strada punct de lucru Nr.1 </v>
      </c>
      <c r="D30" s="236"/>
      <c r="E30" s="236"/>
      <c r="F30" s="236"/>
      <c r="G30" s="236"/>
      <c r="H30" s="236"/>
      <c r="I30" s="236"/>
      <c r="J30" s="236"/>
      <c r="K30" s="236"/>
    </row>
    <row r="31" spans="2:11" ht="12.75">
      <c r="B31" s="240"/>
      <c r="C31" s="243"/>
      <c r="D31" s="237"/>
      <c r="E31" s="237"/>
      <c r="F31" s="237"/>
      <c r="G31" s="237"/>
      <c r="H31" s="237"/>
      <c r="I31" s="237"/>
      <c r="J31" s="237"/>
      <c r="K31" s="237"/>
    </row>
    <row r="32" spans="2:11" ht="12.75">
      <c r="B32" s="240"/>
      <c r="C32" s="243"/>
      <c r="D32" s="237"/>
      <c r="E32" s="237"/>
      <c r="F32" s="237"/>
      <c r="G32" s="237"/>
      <c r="H32" s="237"/>
      <c r="I32" s="237"/>
      <c r="J32" s="237"/>
      <c r="K32" s="237"/>
    </row>
    <row r="33" spans="2:11" ht="13.5" thickBot="1">
      <c r="B33" s="241"/>
      <c r="C33" s="244"/>
      <c r="D33" s="238"/>
      <c r="E33" s="238"/>
      <c r="F33" s="238"/>
      <c r="G33" s="238"/>
      <c r="H33" s="238"/>
      <c r="I33" s="238"/>
      <c r="J33" s="238"/>
      <c r="K33" s="238"/>
    </row>
    <row r="34" ht="8.25" customHeight="1"/>
    <row r="35" ht="15">
      <c r="B35" s="93" t="s">
        <v>133</v>
      </c>
    </row>
    <row r="36" ht="15">
      <c r="B36" s="93" t="s">
        <v>134</v>
      </c>
    </row>
    <row r="37" ht="15">
      <c r="B37" s="93" t="s">
        <v>135</v>
      </c>
    </row>
    <row r="39" spans="2:7" ht="15.75">
      <c r="B39" s="106" t="s">
        <v>64</v>
      </c>
      <c r="G39" t="s">
        <v>136</v>
      </c>
    </row>
    <row r="40" spans="2:7" ht="12.75">
      <c r="B40" s="107">
        <v>44378</v>
      </c>
      <c r="G40" s="108" t="str">
        <f>'Date Furnizor'!AO24</f>
        <v>Nume Repl Legal Prenume Repl</v>
      </c>
    </row>
    <row r="42" ht="12.75">
      <c r="G42" t="s">
        <v>95</v>
      </c>
    </row>
  </sheetData>
  <sheetProtection password="DA1A" sheet="1" insertColumns="0" insertRows="0" deleteColumns="0" deleteRows="0"/>
  <mergeCells count="51">
    <mergeCell ref="H15:H17"/>
    <mergeCell ref="H18:H21"/>
    <mergeCell ref="J15:J17"/>
    <mergeCell ref="J18:J21"/>
    <mergeCell ref="B13:B17"/>
    <mergeCell ref="C13:C17"/>
    <mergeCell ref="D13:K14"/>
    <mergeCell ref="D15:D17"/>
    <mergeCell ref="E15:E17"/>
    <mergeCell ref="F15:F17"/>
    <mergeCell ref="G15:G17"/>
    <mergeCell ref="H22:H25"/>
    <mergeCell ref="I15:I17"/>
    <mergeCell ref="J22:J25"/>
    <mergeCell ref="K15:K17"/>
    <mergeCell ref="B18:B21"/>
    <mergeCell ref="C18:C21"/>
    <mergeCell ref="D18:D21"/>
    <mergeCell ref="E18:E21"/>
    <mergeCell ref="F18:F21"/>
    <mergeCell ref="K18:K21"/>
    <mergeCell ref="B22:B25"/>
    <mergeCell ref="C22:C25"/>
    <mergeCell ref="D22:D25"/>
    <mergeCell ref="E22:E25"/>
    <mergeCell ref="F22:F25"/>
    <mergeCell ref="D26:D29"/>
    <mergeCell ref="E26:E29"/>
    <mergeCell ref="F26:F29"/>
    <mergeCell ref="G26:G29"/>
    <mergeCell ref="J26:J29"/>
    <mergeCell ref="G18:G21"/>
    <mergeCell ref="I26:I29"/>
    <mergeCell ref="I18:I21"/>
    <mergeCell ref="G22:G25"/>
    <mergeCell ref="G30:G33"/>
    <mergeCell ref="K30:K33"/>
    <mergeCell ref="I22:I25"/>
    <mergeCell ref="F30:F33"/>
    <mergeCell ref="K22:K25"/>
    <mergeCell ref="K26:K29"/>
    <mergeCell ref="H30:H33"/>
    <mergeCell ref="I30:I33"/>
    <mergeCell ref="J30:J33"/>
    <mergeCell ref="H26:H29"/>
    <mergeCell ref="B26:B29"/>
    <mergeCell ref="B30:B33"/>
    <mergeCell ref="C30:C33"/>
    <mergeCell ref="D30:D33"/>
    <mergeCell ref="E30:E33"/>
    <mergeCell ref="C26:C29"/>
  </mergeCell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</sheetPr>
  <dimension ref="A1:R66"/>
  <sheetViews>
    <sheetView zoomScalePageLayoutView="0" workbookViewId="0" topLeftCell="A1">
      <selection activeCell="J65" sqref="J65"/>
    </sheetView>
  </sheetViews>
  <sheetFormatPr defaultColWidth="8.8515625" defaultRowHeight="12.75"/>
  <cols>
    <col min="1" max="1" width="3.28125" style="138" customWidth="1"/>
    <col min="2" max="2" width="14.421875" style="138" customWidth="1"/>
    <col min="3" max="3" width="10.57421875" style="138" customWidth="1"/>
    <col min="4" max="4" width="8.28125" style="138" customWidth="1"/>
    <col min="5" max="5" width="9.00390625" style="138" bestFit="1" customWidth="1"/>
    <col min="6" max="6" width="8.8515625" style="138" customWidth="1"/>
    <col min="7" max="7" width="9.00390625" style="138" customWidth="1"/>
    <col min="8" max="8" width="9.8515625" style="138" customWidth="1"/>
    <col min="9" max="9" width="12.00390625" style="138" bestFit="1" customWidth="1"/>
    <col min="10" max="10" width="8.57421875" style="138" customWidth="1"/>
    <col min="11" max="11" width="10.140625" style="138" customWidth="1"/>
    <col min="12" max="12" width="7.8515625" style="138" customWidth="1"/>
    <col min="13" max="13" width="8.7109375" style="138" customWidth="1"/>
    <col min="14" max="14" width="10.00390625" style="138" customWidth="1"/>
    <col min="15" max="17" width="8.8515625" style="138" customWidth="1"/>
    <col min="18" max="18" width="7.8515625" style="138" customWidth="1"/>
    <col min="19" max="16384" width="8.8515625" style="138" customWidth="1"/>
  </cols>
  <sheetData>
    <row r="1" spans="1:14" ht="15.75">
      <c r="A1" s="147" t="s">
        <v>177</v>
      </c>
      <c r="N1" s="148" t="s">
        <v>178</v>
      </c>
    </row>
    <row r="2" spans="2:18" ht="12.75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9"/>
      <c r="R2" s="147"/>
    </row>
    <row r="3" spans="1:18" ht="12.75">
      <c r="A3" s="147" t="s">
        <v>179</v>
      </c>
      <c r="B3" s="147"/>
      <c r="C3" s="177" t="str">
        <f>'Date Furnizor'!AO31</f>
        <v>Loc.Constanta Str.nume strada punct de lucru Nr.1 </v>
      </c>
      <c r="D3" s="147"/>
      <c r="E3" s="147"/>
      <c r="F3" s="147"/>
      <c r="G3" s="147"/>
      <c r="I3" s="147"/>
      <c r="J3" s="147"/>
      <c r="K3" s="147"/>
      <c r="L3" s="147"/>
      <c r="M3" s="147"/>
      <c r="N3" s="147"/>
      <c r="O3" s="147"/>
      <c r="P3" s="147"/>
      <c r="Q3" s="149"/>
      <c r="R3" s="147"/>
    </row>
    <row r="4" spans="2:18" ht="12.75">
      <c r="B4" s="147"/>
      <c r="C4" s="147"/>
      <c r="D4" s="147"/>
      <c r="E4" s="147"/>
      <c r="F4" s="147"/>
      <c r="G4" s="147"/>
      <c r="H4" s="150" t="s">
        <v>180</v>
      </c>
      <c r="I4" s="147"/>
      <c r="J4" s="147"/>
      <c r="K4" s="147"/>
      <c r="L4" s="147"/>
      <c r="M4" s="147"/>
      <c r="N4" s="147"/>
      <c r="O4" s="147"/>
      <c r="P4" s="147"/>
      <c r="Q4" s="149"/>
      <c r="R4" s="147"/>
    </row>
    <row r="5" spans="1:18" ht="5.25" customHeight="1">
      <c r="A5" s="147"/>
      <c r="B5" s="147"/>
      <c r="C5" s="147"/>
      <c r="D5" s="147"/>
      <c r="E5" s="147"/>
      <c r="F5" s="147"/>
      <c r="G5" s="150"/>
      <c r="J5" s="147"/>
      <c r="K5" s="147"/>
      <c r="L5" s="147"/>
      <c r="M5" s="147"/>
      <c r="N5" s="147"/>
      <c r="O5" s="147"/>
      <c r="P5" s="147"/>
      <c r="Q5" s="149"/>
      <c r="R5" s="147"/>
    </row>
    <row r="6" spans="1:18" ht="12" customHeight="1">
      <c r="A6" s="147"/>
      <c r="B6" s="147"/>
      <c r="C6" s="147"/>
      <c r="D6" s="147"/>
      <c r="E6" s="147"/>
      <c r="F6" s="147"/>
      <c r="G6" s="147"/>
      <c r="H6" s="147"/>
      <c r="I6" s="151" t="s">
        <v>181</v>
      </c>
      <c r="J6" s="147"/>
      <c r="K6" s="147"/>
      <c r="L6" s="147"/>
      <c r="M6" s="147"/>
      <c r="N6" s="147"/>
      <c r="O6" s="147"/>
      <c r="P6" s="147"/>
      <c r="Q6" s="147"/>
      <c r="R6" s="147"/>
    </row>
    <row r="7" spans="1:16" ht="18" customHeight="1">
      <c r="A7" s="258" t="s">
        <v>182</v>
      </c>
      <c r="B7" s="258" t="s">
        <v>183</v>
      </c>
      <c r="C7" s="258" t="s">
        <v>32</v>
      </c>
      <c r="D7" s="258" t="s">
        <v>184</v>
      </c>
      <c r="E7" s="262" t="s">
        <v>185</v>
      </c>
      <c r="F7" s="264"/>
      <c r="G7" s="260" t="s">
        <v>186</v>
      </c>
      <c r="H7" s="265"/>
      <c r="I7" s="261"/>
      <c r="J7" s="258" t="s">
        <v>187</v>
      </c>
      <c r="K7" s="258"/>
      <c r="L7" s="267" t="s">
        <v>188</v>
      </c>
      <c r="M7" s="267" t="s">
        <v>189</v>
      </c>
      <c r="N7" s="267" t="s">
        <v>190</v>
      </c>
      <c r="O7" s="267" t="s">
        <v>191</v>
      </c>
      <c r="P7" s="267" t="s">
        <v>192</v>
      </c>
    </row>
    <row r="8" spans="1:16" ht="22.5">
      <c r="A8" s="258"/>
      <c r="B8" s="258"/>
      <c r="C8" s="258"/>
      <c r="D8" s="258"/>
      <c r="E8" s="153" t="s">
        <v>193</v>
      </c>
      <c r="F8" s="153" t="s">
        <v>194</v>
      </c>
      <c r="G8" s="154" t="s">
        <v>195</v>
      </c>
      <c r="H8" s="152" t="s">
        <v>196</v>
      </c>
      <c r="I8" s="155" t="s">
        <v>197</v>
      </c>
      <c r="J8" s="156" t="s">
        <v>198</v>
      </c>
      <c r="K8" s="156" t="s">
        <v>199</v>
      </c>
      <c r="L8" s="268"/>
      <c r="M8" s="268"/>
      <c r="N8" s="268"/>
      <c r="O8" s="268"/>
      <c r="P8" s="268"/>
    </row>
    <row r="9" spans="1:16" ht="12.75">
      <c r="A9" s="157">
        <v>1</v>
      </c>
      <c r="B9" s="158"/>
      <c r="C9" s="159"/>
      <c r="D9" s="158"/>
      <c r="E9" s="160"/>
      <c r="F9" s="161"/>
      <c r="G9" s="161"/>
      <c r="H9" s="162"/>
      <c r="I9" s="159"/>
      <c r="J9" s="161"/>
      <c r="K9" s="158"/>
      <c r="L9" s="163"/>
      <c r="M9" s="161"/>
      <c r="N9" s="161"/>
      <c r="O9" s="161"/>
      <c r="P9" s="188"/>
    </row>
    <row r="10" spans="1:16" ht="12.75">
      <c r="A10" s="157">
        <v>2</v>
      </c>
      <c r="B10" s="188"/>
      <c r="C10" s="189"/>
      <c r="D10" s="188"/>
      <c r="E10" s="188"/>
      <c r="F10" s="190"/>
      <c r="G10" s="190"/>
      <c r="H10" s="191"/>
      <c r="I10" s="189"/>
      <c r="J10" s="190"/>
      <c r="K10" s="188"/>
      <c r="L10" s="188"/>
      <c r="M10" s="190"/>
      <c r="N10" s="188"/>
      <c r="O10" s="188"/>
      <c r="P10" s="188"/>
    </row>
    <row r="11" spans="1:16" ht="12.75">
      <c r="A11" s="157">
        <v>3</v>
      </c>
      <c r="B11" s="188"/>
      <c r="C11" s="189"/>
      <c r="D11" s="188"/>
      <c r="E11" s="188"/>
      <c r="F11" s="190"/>
      <c r="G11" s="190"/>
      <c r="H11" s="191"/>
      <c r="I11" s="189"/>
      <c r="J11" s="190"/>
      <c r="K11" s="188"/>
      <c r="L11" s="188"/>
      <c r="M11" s="190"/>
      <c r="N11" s="188"/>
      <c r="O11" s="188"/>
      <c r="P11" s="188"/>
    </row>
    <row r="12" spans="1:16" ht="12.75">
      <c r="A12" s="157">
        <v>4</v>
      </c>
      <c r="B12" s="188"/>
      <c r="C12" s="189"/>
      <c r="D12" s="188"/>
      <c r="E12" s="188"/>
      <c r="F12" s="190"/>
      <c r="G12" s="190"/>
      <c r="H12" s="191"/>
      <c r="I12" s="189"/>
      <c r="J12" s="190"/>
      <c r="K12" s="188"/>
      <c r="L12" s="188"/>
      <c r="M12" s="190"/>
      <c r="N12" s="188"/>
      <c r="O12" s="188"/>
      <c r="P12" s="188"/>
    </row>
    <row r="13" spans="1:16" ht="12.75">
      <c r="A13" s="157">
        <v>5</v>
      </c>
      <c r="B13" s="188"/>
      <c r="C13" s="189"/>
      <c r="D13" s="188"/>
      <c r="E13" s="188"/>
      <c r="F13" s="190"/>
      <c r="G13" s="190"/>
      <c r="H13" s="191"/>
      <c r="I13" s="189"/>
      <c r="J13" s="190"/>
      <c r="K13" s="188"/>
      <c r="L13" s="188"/>
      <c r="M13" s="190"/>
      <c r="N13" s="188"/>
      <c r="O13" s="188"/>
      <c r="P13" s="188"/>
    </row>
    <row r="14" spans="1:16" ht="12.75">
      <c r="A14" s="157">
        <v>6</v>
      </c>
      <c r="B14" s="188"/>
      <c r="C14" s="189"/>
      <c r="D14" s="188"/>
      <c r="E14" s="188"/>
      <c r="F14" s="190"/>
      <c r="G14" s="190"/>
      <c r="H14" s="191"/>
      <c r="I14" s="189"/>
      <c r="J14" s="190"/>
      <c r="K14" s="188"/>
      <c r="L14" s="188"/>
      <c r="M14" s="190"/>
      <c r="N14" s="188"/>
      <c r="O14" s="188"/>
      <c r="P14" s="188"/>
    </row>
    <row r="15" spans="1:16" ht="12.75">
      <c r="A15" s="157">
        <v>7</v>
      </c>
      <c r="B15" s="188"/>
      <c r="C15" s="189"/>
      <c r="D15" s="188"/>
      <c r="E15" s="188"/>
      <c r="F15" s="190"/>
      <c r="G15" s="190"/>
      <c r="H15" s="191"/>
      <c r="I15" s="189"/>
      <c r="J15" s="190"/>
      <c r="K15" s="188"/>
      <c r="L15" s="188"/>
      <c r="M15" s="190"/>
      <c r="N15" s="188"/>
      <c r="O15" s="188"/>
      <c r="P15" s="188"/>
    </row>
    <row r="16" spans="1:16" ht="12.75">
      <c r="A16" s="157">
        <v>8</v>
      </c>
      <c r="B16" s="188"/>
      <c r="C16" s="189"/>
      <c r="D16" s="188"/>
      <c r="E16" s="188"/>
      <c r="F16" s="190"/>
      <c r="G16" s="190"/>
      <c r="H16" s="191"/>
      <c r="I16" s="189"/>
      <c r="J16" s="190"/>
      <c r="K16" s="188"/>
      <c r="L16" s="188"/>
      <c r="M16" s="190"/>
      <c r="N16" s="188"/>
      <c r="O16" s="188"/>
      <c r="P16" s="188"/>
    </row>
    <row r="17" spans="1:16" ht="12.75">
      <c r="A17" s="157">
        <v>9</v>
      </c>
      <c r="B17" s="188"/>
      <c r="C17" s="189"/>
      <c r="D17" s="188"/>
      <c r="E17" s="188"/>
      <c r="F17" s="190"/>
      <c r="G17" s="190"/>
      <c r="H17" s="191"/>
      <c r="I17" s="189"/>
      <c r="J17" s="190"/>
      <c r="K17" s="188"/>
      <c r="L17" s="188"/>
      <c r="M17" s="190"/>
      <c r="N17" s="188"/>
      <c r="O17" s="188"/>
      <c r="P17" s="188"/>
    </row>
    <row r="18" spans="1:16" ht="12.75">
      <c r="A18" s="157">
        <v>10</v>
      </c>
      <c r="B18" s="188"/>
      <c r="C18" s="189"/>
      <c r="D18" s="188"/>
      <c r="E18" s="188"/>
      <c r="F18" s="190"/>
      <c r="G18" s="190"/>
      <c r="H18" s="191"/>
      <c r="I18" s="189"/>
      <c r="J18" s="190"/>
      <c r="K18" s="188"/>
      <c r="L18" s="188"/>
      <c r="M18" s="190"/>
      <c r="N18" s="188"/>
      <c r="O18" s="188"/>
      <c r="P18" s="188"/>
    </row>
    <row r="19" spans="2:3" ht="13.5">
      <c r="B19" s="164" t="s">
        <v>200</v>
      </c>
      <c r="C19" s="176">
        <f>COUNT(C9:C18)</f>
        <v>0</v>
      </c>
    </row>
    <row r="20" spans="1:2" ht="12.75">
      <c r="A20" s="165" t="s">
        <v>201</v>
      </c>
      <c r="B20" s="164"/>
    </row>
    <row r="21" spans="1:2" ht="9.75" customHeight="1">
      <c r="A21" s="165"/>
      <c r="B21" s="164"/>
    </row>
    <row r="22" spans="6:7" ht="13.5">
      <c r="F22" s="166"/>
      <c r="G22" s="166" t="s">
        <v>202</v>
      </c>
    </row>
    <row r="23" ht="6.75" customHeight="1"/>
    <row r="24" spans="1:11" ht="21" customHeight="1">
      <c r="A24" s="258" t="s">
        <v>182</v>
      </c>
      <c r="B24" s="258" t="s">
        <v>183</v>
      </c>
      <c r="C24" s="258" t="s">
        <v>32</v>
      </c>
      <c r="D24" s="258" t="s">
        <v>184</v>
      </c>
      <c r="E24" s="262" t="s">
        <v>203</v>
      </c>
      <c r="F24" s="264"/>
      <c r="G24" s="258" t="s">
        <v>187</v>
      </c>
      <c r="H24" s="258"/>
      <c r="I24" s="258" t="s">
        <v>188</v>
      </c>
      <c r="J24" s="258" t="s">
        <v>204</v>
      </c>
      <c r="K24" s="266" t="s">
        <v>205</v>
      </c>
    </row>
    <row r="25" spans="1:11" ht="12.75">
      <c r="A25" s="258"/>
      <c r="B25" s="258"/>
      <c r="C25" s="258"/>
      <c r="D25" s="258"/>
      <c r="E25" s="153" t="s">
        <v>193</v>
      </c>
      <c r="F25" s="153" t="s">
        <v>194</v>
      </c>
      <c r="G25" s="156" t="s">
        <v>198</v>
      </c>
      <c r="H25" s="156" t="s">
        <v>199</v>
      </c>
      <c r="I25" s="259"/>
      <c r="J25" s="258"/>
      <c r="K25" s="266"/>
    </row>
    <row r="26" spans="1:11" ht="12.75">
      <c r="A26" s="158">
        <v>1</v>
      </c>
      <c r="B26" s="158"/>
      <c r="C26" s="159"/>
      <c r="D26" s="158"/>
      <c r="E26" s="162"/>
      <c r="F26" s="162"/>
      <c r="G26" s="161"/>
      <c r="H26" s="158"/>
      <c r="I26" s="163"/>
      <c r="J26" s="161"/>
      <c r="K26" s="192"/>
    </row>
    <row r="27" spans="1:11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</row>
    <row r="28" spans="1:11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</row>
    <row r="29" spans="1:13" ht="13.5">
      <c r="A29" s="139"/>
      <c r="B29" s="164" t="s">
        <v>206</v>
      </c>
      <c r="C29" s="176">
        <f>COUNT(C26:C28)</f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</row>
    <row r="30" spans="1:13" ht="12.75">
      <c r="A30" s="167" t="s">
        <v>207</v>
      </c>
      <c r="B30" s="164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</row>
    <row r="31" ht="12.75">
      <c r="B31" s="164"/>
    </row>
    <row r="32" spans="4:5" ht="13.5">
      <c r="D32" s="166" t="s">
        <v>208</v>
      </c>
      <c r="E32" s="166"/>
    </row>
    <row r="33" spans="1:13" ht="18" customHeight="1">
      <c r="A33" s="258" t="s">
        <v>182</v>
      </c>
      <c r="B33" s="258" t="s">
        <v>183</v>
      </c>
      <c r="C33" s="258" t="s">
        <v>32</v>
      </c>
      <c r="D33" s="258" t="s">
        <v>184</v>
      </c>
      <c r="E33" s="262" t="s">
        <v>209</v>
      </c>
      <c r="F33" s="263"/>
      <c r="G33" s="263"/>
      <c r="H33" s="264"/>
      <c r="I33" s="168" t="s">
        <v>186</v>
      </c>
      <c r="J33" s="262" t="s">
        <v>187</v>
      </c>
      <c r="K33" s="264"/>
      <c r="L33" s="258" t="s">
        <v>188</v>
      </c>
      <c r="M33" s="258" t="s">
        <v>190</v>
      </c>
    </row>
    <row r="34" spans="1:13" ht="16.5" customHeight="1">
      <c r="A34" s="258"/>
      <c r="B34" s="258"/>
      <c r="C34" s="258"/>
      <c r="D34" s="258"/>
      <c r="E34" s="153" t="s">
        <v>193</v>
      </c>
      <c r="F34" s="153" t="s">
        <v>194</v>
      </c>
      <c r="G34" s="154" t="s">
        <v>195</v>
      </c>
      <c r="H34" s="154" t="s">
        <v>196</v>
      </c>
      <c r="I34" s="155" t="s">
        <v>197</v>
      </c>
      <c r="J34" s="156" t="s">
        <v>198</v>
      </c>
      <c r="K34" s="156" t="s">
        <v>199</v>
      </c>
      <c r="L34" s="259"/>
      <c r="M34" s="258"/>
    </row>
    <row r="35" spans="1:13" ht="12.75">
      <c r="A35" s="158">
        <v>1</v>
      </c>
      <c r="B35" s="158"/>
      <c r="C35" s="159"/>
      <c r="D35" s="158"/>
      <c r="E35" s="162"/>
      <c r="F35" s="162"/>
      <c r="G35" s="161"/>
      <c r="H35" s="162"/>
      <c r="I35" s="162"/>
      <c r="J35" s="161"/>
      <c r="K35" s="158"/>
      <c r="L35" s="169"/>
      <c r="M35" s="161"/>
    </row>
    <row r="36" spans="1:13" ht="12.75">
      <c r="A36" s="188">
        <v>2</v>
      </c>
      <c r="B36" s="188"/>
      <c r="C36" s="189"/>
      <c r="D36" s="188"/>
      <c r="E36" s="191"/>
      <c r="F36" s="191"/>
      <c r="G36" s="190"/>
      <c r="H36" s="191"/>
      <c r="I36" s="191"/>
      <c r="J36" s="190"/>
      <c r="K36" s="188"/>
      <c r="L36" s="169"/>
      <c r="M36" s="161"/>
    </row>
    <row r="37" spans="1:13" ht="12.75">
      <c r="A37" s="188">
        <v>3</v>
      </c>
      <c r="B37" s="188"/>
      <c r="C37" s="189"/>
      <c r="D37" s="188"/>
      <c r="E37" s="191"/>
      <c r="F37" s="191"/>
      <c r="G37" s="190"/>
      <c r="H37" s="191"/>
      <c r="I37" s="191"/>
      <c r="J37" s="190"/>
      <c r="K37" s="188"/>
      <c r="L37" s="169"/>
      <c r="M37" s="161"/>
    </row>
    <row r="38" spans="1:13" ht="12.75">
      <c r="A38" s="158">
        <v>4</v>
      </c>
      <c r="B38" s="188"/>
      <c r="C38" s="189"/>
      <c r="D38" s="188"/>
      <c r="E38" s="191"/>
      <c r="F38" s="191"/>
      <c r="G38" s="190"/>
      <c r="H38" s="191"/>
      <c r="I38" s="191"/>
      <c r="J38" s="190"/>
      <c r="K38" s="188"/>
      <c r="L38" s="169"/>
      <c r="M38" s="161"/>
    </row>
    <row r="39" spans="1:13" ht="12.75">
      <c r="A39" s="188">
        <v>5</v>
      </c>
      <c r="B39" s="188"/>
      <c r="C39" s="189"/>
      <c r="D39" s="188"/>
      <c r="E39" s="191"/>
      <c r="F39" s="191"/>
      <c r="G39" s="190"/>
      <c r="H39" s="191"/>
      <c r="I39" s="191"/>
      <c r="J39" s="190"/>
      <c r="K39" s="188"/>
      <c r="L39" s="169"/>
      <c r="M39" s="161"/>
    </row>
    <row r="40" spans="1:13" ht="12.75">
      <c r="A40" s="188">
        <v>6</v>
      </c>
      <c r="B40" s="188"/>
      <c r="C40" s="189"/>
      <c r="D40" s="188"/>
      <c r="E40" s="191"/>
      <c r="F40" s="191"/>
      <c r="G40" s="190"/>
      <c r="H40" s="191"/>
      <c r="I40" s="191"/>
      <c r="J40" s="190"/>
      <c r="K40" s="188"/>
      <c r="L40" s="169"/>
      <c r="M40" s="161"/>
    </row>
    <row r="41" spans="1:13" ht="12.75">
      <c r="A41" s="158">
        <v>7</v>
      </c>
      <c r="B41" s="188"/>
      <c r="C41" s="189"/>
      <c r="D41" s="188"/>
      <c r="E41" s="191"/>
      <c r="F41" s="191"/>
      <c r="G41" s="190"/>
      <c r="H41" s="191"/>
      <c r="I41" s="191"/>
      <c r="J41" s="190"/>
      <c r="K41" s="188"/>
      <c r="L41" s="169"/>
      <c r="M41" s="161"/>
    </row>
    <row r="42" spans="1:13" ht="12.75">
      <c r="A42" s="188">
        <v>8</v>
      </c>
      <c r="B42" s="188"/>
      <c r="C42" s="189"/>
      <c r="D42" s="188"/>
      <c r="E42" s="191"/>
      <c r="F42" s="191"/>
      <c r="G42" s="190"/>
      <c r="H42" s="191"/>
      <c r="I42" s="191"/>
      <c r="J42" s="190"/>
      <c r="K42" s="188"/>
      <c r="L42" s="169"/>
      <c r="M42" s="161"/>
    </row>
    <row r="43" spans="1:13" ht="12.75">
      <c r="A43" s="188">
        <v>9</v>
      </c>
      <c r="B43" s="188"/>
      <c r="C43" s="189"/>
      <c r="D43" s="188"/>
      <c r="E43" s="191"/>
      <c r="F43" s="191"/>
      <c r="G43" s="190"/>
      <c r="H43" s="191"/>
      <c r="I43" s="191"/>
      <c r="J43" s="190"/>
      <c r="K43" s="188"/>
      <c r="L43" s="169"/>
      <c r="M43" s="161"/>
    </row>
    <row r="44" spans="1:13" ht="12.75">
      <c r="A44" s="158">
        <v>10</v>
      </c>
      <c r="B44" s="188"/>
      <c r="C44" s="189"/>
      <c r="D44" s="188"/>
      <c r="E44" s="191"/>
      <c r="F44" s="191"/>
      <c r="G44" s="190"/>
      <c r="H44" s="191"/>
      <c r="I44" s="191"/>
      <c r="J44" s="190"/>
      <c r="K44" s="188"/>
      <c r="L44" s="169"/>
      <c r="M44" s="161"/>
    </row>
    <row r="45" spans="1:13" ht="12.75">
      <c r="A45" s="188">
        <v>11</v>
      </c>
      <c r="B45" s="188"/>
      <c r="C45" s="189"/>
      <c r="D45" s="188"/>
      <c r="E45" s="191"/>
      <c r="F45" s="191"/>
      <c r="G45" s="190"/>
      <c r="H45" s="191"/>
      <c r="I45" s="191"/>
      <c r="J45" s="190"/>
      <c r="K45" s="188"/>
      <c r="L45" s="169"/>
      <c r="M45" s="161"/>
    </row>
    <row r="46" spans="1:13" ht="12.75">
      <c r="A46" s="188">
        <v>12</v>
      </c>
      <c r="B46" s="188"/>
      <c r="C46" s="189"/>
      <c r="D46" s="188"/>
      <c r="E46" s="191"/>
      <c r="F46" s="191"/>
      <c r="G46" s="190"/>
      <c r="H46" s="191"/>
      <c r="I46" s="191"/>
      <c r="J46" s="190"/>
      <c r="K46" s="188"/>
      <c r="L46" s="169"/>
      <c r="M46" s="161"/>
    </row>
    <row r="47" spans="1:13" ht="12.75">
      <c r="A47" s="158">
        <v>13</v>
      </c>
      <c r="B47" s="188"/>
      <c r="C47" s="189"/>
      <c r="D47" s="188"/>
      <c r="E47" s="191"/>
      <c r="F47" s="191"/>
      <c r="G47" s="190"/>
      <c r="H47" s="191"/>
      <c r="I47" s="191"/>
      <c r="J47" s="190"/>
      <c r="K47" s="188"/>
      <c r="L47" s="169"/>
      <c r="M47" s="161"/>
    </row>
    <row r="48" spans="1:13" ht="12.75">
      <c r="A48" s="188">
        <v>14</v>
      </c>
      <c r="B48" s="188"/>
      <c r="C48" s="189"/>
      <c r="D48" s="188"/>
      <c r="E48" s="191"/>
      <c r="F48" s="191"/>
      <c r="G48" s="190"/>
      <c r="H48" s="191"/>
      <c r="I48" s="191"/>
      <c r="J48" s="190"/>
      <c r="K48" s="188"/>
      <c r="L48" s="169"/>
      <c r="M48" s="161"/>
    </row>
    <row r="49" spans="1:13" ht="12.75">
      <c r="A49" s="188">
        <v>15</v>
      </c>
      <c r="B49" s="188"/>
      <c r="C49" s="189"/>
      <c r="D49" s="188"/>
      <c r="E49" s="191"/>
      <c r="F49" s="191"/>
      <c r="G49" s="190"/>
      <c r="H49" s="191"/>
      <c r="I49" s="191"/>
      <c r="J49" s="190"/>
      <c r="K49" s="188"/>
      <c r="L49" s="169"/>
      <c r="M49" s="161"/>
    </row>
    <row r="50" spans="2:15" ht="13.5">
      <c r="B50" s="164" t="s">
        <v>210</v>
      </c>
      <c r="C50" s="176">
        <f>COUNT(C35:C49)</f>
        <v>0</v>
      </c>
      <c r="N50" s="139"/>
      <c r="O50" s="139"/>
    </row>
    <row r="51" spans="2:15" ht="12.75">
      <c r="B51" s="164"/>
      <c r="N51" s="139"/>
      <c r="O51" s="139"/>
    </row>
    <row r="52" spans="1:15" ht="13.5">
      <c r="A52" s="139"/>
      <c r="B52" s="139"/>
      <c r="C52" s="166" t="s">
        <v>211</v>
      </c>
      <c r="D52" s="139"/>
      <c r="E52" s="139"/>
      <c r="G52" s="139"/>
      <c r="H52" s="139"/>
      <c r="I52" s="139"/>
      <c r="J52" s="139"/>
      <c r="K52" s="139"/>
      <c r="L52" s="139"/>
      <c r="M52" s="139"/>
      <c r="N52" s="139"/>
      <c r="O52" s="139"/>
    </row>
    <row r="54" spans="1:10" ht="19.5" customHeight="1">
      <c r="A54" s="258" t="s">
        <v>182</v>
      </c>
      <c r="B54" s="258" t="s">
        <v>183</v>
      </c>
      <c r="C54" s="258" t="s">
        <v>32</v>
      </c>
      <c r="D54" s="258" t="s">
        <v>184</v>
      </c>
      <c r="E54" s="260" t="s">
        <v>209</v>
      </c>
      <c r="F54" s="261"/>
      <c r="G54" s="258" t="s">
        <v>187</v>
      </c>
      <c r="H54" s="258"/>
      <c r="I54" s="258" t="s">
        <v>188</v>
      </c>
      <c r="J54" s="258" t="s">
        <v>204</v>
      </c>
    </row>
    <row r="55" spans="1:10" ht="22.5" customHeight="1">
      <c r="A55" s="258"/>
      <c r="B55" s="258"/>
      <c r="C55" s="258"/>
      <c r="D55" s="258"/>
      <c r="E55" s="153" t="s">
        <v>193</v>
      </c>
      <c r="F55" s="153" t="s">
        <v>194</v>
      </c>
      <c r="G55" s="156" t="s">
        <v>198</v>
      </c>
      <c r="H55" s="156" t="s">
        <v>199</v>
      </c>
      <c r="I55" s="259"/>
      <c r="J55" s="258"/>
    </row>
    <row r="56" spans="1:10" ht="12.75">
      <c r="A56" s="158">
        <v>1</v>
      </c>
      <c r="B56" s="158"/>
      <c r="C56" s="159"/>
      <c r="D56" s="158"/>
      <c r="E56" s="158"/>
      <c r="F56" s="161"/>
      <c r="G56" s="161"/>
      <c r="H56" s="158"/>
      <c r="I56" s="169"/>
      <c r="J56" s="161"/>
    </row>
    <row r="57" spans="1:10" ht="12.75">
      <c r="A57" s="193"/>
      <c r="B57" s="193"/>
      <c r="C57" s="193"/>
      <c r="D57" s="193"/>
      <c r="E57" s="193"/>
      <c r="F57" s="193"/>
      <c r="G57" s="193"/>
      <c r="H57" s="193"/>
      <c r="I57" s="169"/>
      <c r="J57" s="193"/>
    </row>
    <row r="58" spans="1:10" ht="12.75">
      <c r="A58" s="193"/>
      <c r="B58" s="193"/>
      <c r="C58" s="193"/>
      <c r="D58" s="193"/>
      <c r="E58" s="193"/>
      <c r="F58" s="193"/>
      <c r="G58" s="193"/>
      <c r="H58" s="193"/>
      <c r="I58" s="169"/>
      <c r="J58" s="193"/>
    </row>
    <row r="59" spans="1:2" ht="12.75">
      <c r="A59" s="170"/>
      <c r="B59" s="171" t="s">
        <v>212</v>
      </c>
    </row>
    <row r="61" ht="12.75">
      <c r="B61" s="172" t="s">
        <v>213</v>
      </c>
    </row>
    <row r="62" ht="12.75">
      <c r="B62" s="172" t="s">
        <v>214</v>
      </c>
    </row>
    <row r="63" ht="12.75">
      <c r="B63" s="172"/>
    </row>
    <row r="64" spans="2:9" ht="12.75">
      <c r="B64" s="172" t="s">
        <v>215</v>
      </c>
      <c r="H64" s="173" t="s">
        <v>216</v>
      </c>
      <c r="I64" s="174">
        <f ca="1">TODAY()</f>
        <v>44382</v>
      </c>
    </row>
    <row r="65" spans="2:3" ht="12.75">
      <c r="B65" s="175" t="s">
        <v>217</v>
      </c>
      <c r="C65" s="178" t="str">
        <f>'Date Furnizor'!AO24</f>
        <v>Nume Repl Legal Prenume Repl</v>
      </c>
    </row>
    <row r="66" spans="2:3" ht="12.75">
      <c r="B66" s="172"/>
      <c r="C66" s="31" t="s">
        <v>95</v>
      </c>
    </row>
  </sheetData>
  <sheetProtection password="DA1A" sheet="1" insertColumns="0" deleteColumns="0" deleteRows="0"/>
  <mergeCells count="37">
    <mergeCell ref="M7:M8"/>
    <mergeCell ref="N7:N8"/>
    <mergeCell ref="O7:O8"/>
    <mergeCell ref="P7:P8"/>
    <mergeCell ref="A7:A8"/>
    <mergeCell ref="B7:B8"/>
    <mergeCell ref="C7:C8"/>
    <mergeCell ref="D7:D8"/>
    <mergeCell ref="E7:F7"/>
    <mergeCell ref="J7:K7"/>
    <mergeCell ref="G7:I7"/>
    <mergeCell ref="I24:I25"/>
    <mergeCell ref="J24:J25"/>
    <mergeCell ref="K24:K25"/>
    <mergeCell ref="L7:L8"/>
    <mergeCell ref="J33:K33"/>
    <mergeCell ref="B24:B25"/>
    <mergeCell ref="C24:C25"/>
    <mergeCell ref="D24:D25"/>
    <mergeCell ref="E24:F24"/>
    <mergeCell ref="G24:H24"/>
    <mergeCell ref="I54:I55"/>
    <mergeCell ref="A33:A34"/>
    <mergeCell ref="B33:B34"/>
    <mergeCell ref="C33:C34"/>
    <mergeCell ref="D33:D34"/>
    <mergeCell ref="E33:H33"/>
    <mergeCell ref="J54:J55"/>
    <mergeCell ref="A24:A25"/>
    <mergeCell ref="L33:L34"/>
    <mergeCell ref="M33:M34"/>
    <mergeCell ref="A54:A55"/>
    <mergeCell ref="B54:B55"/>
    <mergeCell ref="C54:C55"/>
    <mergeCell ref="D54:D55"/>
    <mergeCell ref="E54:F54"/>
    <mergeCell ref="G54:H5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95" r:id="rId1"/>
  <headerFooter>
    <oddFooter>&amp;CPage &amp;P of &amp;N</oddFooter>
  </headerFooter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WSCT2013</dc:creator>
  <cp:keywords/>
  <dc:description/>
  <cp:lastModifiedBy>wsct0301</cp:lastModifiedBy>
  <cp:lastPrinted>2021-07-02T20:00:50Z</cp:lastPrinted>
  <dcterms:created xsi:type="dcterms:W3CDTF">2009-04-10T11:53:03Z</dcterms:created>
  <dcterms:modified xsi:type="dcterms:W3CDTF">2021-07-05T07:47:12Z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