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75" tabRatio="438" activeTab="0"/>
  </bookViews>
  <sheets>
    <sheet name="AUG DEC" sheetId="1" r:id="rId1"/>
    <sheet name="Sheet1" sheetId="2" r:id="rId2"/>
  </sheets>
  <externalReferences>
    <externalReference r:id="rId5"/>
  </externalReferences>
  <definedNames>
    <definedName name="_xlnm.Print_Titles" localSheetId="0">'AUG DEC'!$5:$5</definedName>
  </definedNames>
  <calcPr fullCalcOnLoad="1"/>
</workbook>
</file>

<file path=xl/sharedStrings.xml><?xml version="1.0" encoding="utf-8"?>
<sst xmlns="http://schemas.openxmlformats.org/spreadsheetml/2006/main" count="159" uniqueCount="78">
  <si>
    <t>RADIOLOGIE SI IMAGISTICA</t>
  </si>
  <si>
    <t>VALORI CONTRACT AUGUST-DECEMBRIE 2021</t>
  </si>
  <si>
    <t>Nr. crt.</t>
  </si>
  <si>
    <t>DENUMIRE FURNIZOR</t>
  </si>
  <si>
    <t>CRITERIU EVALUARE RESURSE puncte</t>
  </si>
  <si>
    <t>VALOARE CRITERIU EVALUARE RESURSE</t>
  </si>
  <si>
    <t>Criteriu
disponibilitate (10%) puncte</t>
  </si>
  <si>
    <t>VALOARE CRITERIU DISPONIBILITATE</t>
  </si>
  <si>
    <t>Total puncte</t>
  </si>
  <si>
    <t>Valoare contract radiologie AUGUST - DECEMBRIE 2021</t>
  </si>
  <si>
    <t>AUGUST</t>
  </si>
  <si>
    <t>SEPTEMBRIE</t>
  </si>
  <si>
    <t>OCTOMBRIE</t>
  </si>
  <si>
    <t>NOIEMBRIE</t>
  </si>
  <si>
    <t>DECEMBRIE</t>
  </si>
  <si>
    <t>Spitalul Clinic Judetean de Urgenta</t>
  </si>
  <si>
    <t>Spitalul Clinic de Urgenta pt.Copii</t>
  </si>
  <si>
    <t>Spitalul Clinic de Pneumftiziologie</t>
  </si>
  <si>
    <t>Spitalul Clinic de Boli Infectioase</t>
  </si>
  <si>
    <t>Spitalul Clinic Municipal Cluj</t>
  </si>
  <si>
    <t>Institutul Oncologic”I.Chiricuta”</t>
  </si>
  <si>
    <t>Spitalul Municipal Dej</t>
  </si>
  <si>
    <t>Spitalul Municipal Turda</t>
  </si>
  <si>
    <t>Spitalul Municipal Gherla</t>
  </si>
  <si>
    <t>Spitalul Orasenesc Huedin</t>
  </si>
  <si>
    <t>Institutul Regional de Gastroenterologie si Hepatologie “Prof.O.Fodor”</t>
  </si>
  <si>
    <t>Spitalul Municipal Campia Turzii</t>
  </si>
  <si>
    <t>Institutul Inimii N. Stancioiu</t>
  </si>
  <si>
    <t>S.C. MEDSTAR S.R.L.</t>
  </si>
  <si>
    <t>INTERSERVISAN</t>
  </si>
  <si>
    <t>Central medical TRANSILVANIA*</t>
  </si>
  <si>
    <t>S.C. HIPERDIA S.A.</t>
  </si>
  <si>
    <t>OMNIMEDICAL</t>
  </si>
  <si>
    <t>S.C. Salvosan Ciobanca</t>
  </si>
  <si>
    <t>Centrul Medical Rivmed</t>
  </si>
  <si>
    <t>S.C. MEDLIFE S.A.</t>
  </si>
  <si>
    <t>MEDISPROF</t>
  </si>
  <si>
    <t>CM UNIREA SRL</t>
  </si>
  <si>
    <t>PROMEDICAL CENTER</t>
  </si>
  <si>
    <t xml:space="preserve">SC CARDIOMED SRL </t>
  </si>
  <si>
    <t>TOTAL GENERAL RADIOLOGIE</t>
  </si>
  <si>
    <t>radiogr dentare</t>
  </si>
  <si>
    <t>S.C.Stomarix S.R.L</t>
  </si>
  <si>
    <t>S.C.ANADENT</t>
  </si>
  <si>
    <t>S.C. Dental Frasin S.R.L.</t>
  </si>
  <si>
    <t>S.C. Smile Office S.R.L.</t>
  </si>
  <si>
    <t>S.C. VAREXDENT SRL</t>
  </si>
  <si>
    <t>CMD Dr. Jiman Paula</t>
  </si>
  <si>
    <t>SC RAUS X SRL</t>
  </si>
  <si>
    <t>SC DENTAL RAD SRL</t>
  </si>
  <si>
    <t>SBDENTAL APHD SRL</t>
  </si>
  <si>
    <t>HATDENT SRL</t>
  </si>
  <si>
    <t>TOTAL GENERAL RADIOGRAFII DENTARE</t>
  </si>
  <si>
    <t>ecografii clinic</t>
  </si>
  <si>
    <t>Spitalul Clinic de Boli Infectioase Cluj</t>
  </si>
  <si>
    <t xml:space="preserve">Spitalul Clinic de Recuperare </t>
  </si>
  <si>
    <t>Institutul Inimii de Urgenta pt. Boli Cardiovasculare « N.Stancioiu »</t>
  </si>
  <si>
    <t>Institutul Regional de Gastroenterologie si Hepatologie “Prof.O Fodor”</t>
  </si>
  <si>
    <t>Spitalul Clinic de Urgenta pentru Copii</t>
  </si>
  <si>
    <t>Higeea Medica</t>
  </si>
  <si>
    <t>S.C. Recardio SRL</t>
  </si>
  <si>
    <t>CUORE MEDICAL</t>
  </si>
  <si>
    <t xml:space="preserve">SPITALUL CFR </t>
  </si>
  <si>
    <t xml:space="preserve">ANGIOCARE SRL </t>
  </si>
  <si>
    <t xml:space="preserve">CM GARIBALDI </t>
  </si>
  <si>
    <t>Total ecografii clinic</t>
  </si>
  <si>
    <t>ecografii medici familie</t>
  </si>
  <si>
    <t>Centrul Medical Sanradex</t>
  </si>
  <si>
    <t>CMI G &amp; R Todea Dr. Todea Remus</t>
  </si>
  <si>
    <t>CMI G &amp; R Todea Gabriella</t>
  </si>
  <si>
    <t>CMI Dr. Persa Voichita</t>
  </si>
  <si>
    <t>S.C.Dr. Petre Muresan S.R.L</t>
  </si>
  <si>
    <t>Total ecografii medici familie</t>
  </si>
  <si>
    <t>TOTAL GENERAL ECOGRAFII</t>
  </si>
  <si>
    <t>TOTAL GENERAL 
(RADIOLOGIE SI IMAGISTICA MEDICALA +ECOGRAFII)</t>
  </si>
  <si>
    <t>TOTAL PARACLINIC</t>
  </si>
  <si>
    <t>VALORI CONTRACT LUNA AUGUST  2021</t>
  </si>
  <si>
    <t>Valoare contract radiologie AUGUST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</si>
</sst>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l_e_i_-;\-* #,##0\ _l_e_i_-;_-* &quot;-&quot;\ _l_e_i_-;_-@_-"/>
    <numFmt numFmtId="177" formatCode="_-* #,##0.00\ &quot;lei&quot;_-;\-* #,##0.00\ &quot;lei&quot;_-;_-* &quot;-&quot;??\ &quot;lei&quot;_-;_-@_-"/>
    <numFmt numFmtId="178" formatCode="_-* #,##0\ &quot;lei&quot;_-;\-* #,##0\ &quot;lei&quot;_-;_-* &quot;-&quot;\ &quot;lei&quot;_-;_-@_-"/>
    <numFmt numFmtId="179" formatCode="_-* #,##0.00\ _l_e_i_-;\-* #,##0.00\ _l_e_i_-;_-* &quot;-&quot;??\ _l_e_i_-;_-@_-"/>
    <numFmt numFmtId="180" formatCode="#,###.00"/>
    <numFmt numFmtId="181" formatCode="#,##0.00000000"/>
    <numFmt numFmtId="182" formatCode="#,##0.0000000"/>
    <numFmt numFmtId="183" formatCode="#,##0.00;\-#,##0.00"/>
    <numFmt numFmtId="184" formatCode="#,##0.0000"/>
    <numFmt numFmtId="185" formatCode="0.000000"/>
    <numFmt numFmtId="186" formatCode="0.00000000"/>
  </numFmts>
  <fonts count="45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4"/>
      <name val="Calibri"/>
      <family val="2"/>
    </font>
    <font>
      <b/>
      <sz val="18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9" fontId="0" fillId="0" borderId="0" applyFill="0" applyBorder="0" applyAlignment="0" applyProtection="0"/>
    <xf numFmtId="176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9" fontId="0" fillId="0" borderId="0" applyFill="0" applyBorder="0" applyAlignment="0" applyProtection="0"/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4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6" applyNumberFormat="0" applyAlignment="0" applyProtection="0"/>
    <xf numFmtId="0" fontId="26" fillId="12" borderId="0" applyNumberFormat="0" applyBorder="0" applyAlignment="0" applyProtection="0"/>
    <xf numFmtId="0" fontId="40" fillId="11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180" fontId="2" fillId="0" borderId="9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180" fontId="0" fillId="0" borderId="9" xfId="0" applyNumberFormat="1" applyFont="1" applyFill="1" applyBorder="1" applyAlignment="1">
      <alignment/>
    </xf>
    <xf numFmtId="180" fontId="2" fillId="0" borderId="9" xfId="0" applyNumberFormat="1" applyFont="1" applyFill="1" applyBorder="1" applyAlignment="1">
      <alignment/>
    </xf>
    <xf numFmtId="181" fontId="0" fillId="0" borderId="9" xfId="25" applyNumberFormat="1" applyFont="1" applyFill="1" applyBorder="1" applyAlignment="1">
      <alignment horizontal="right"/>
      <protection/>
    </xf>
    <xf numFmtId="182" fontId="0" fillId="0" borderId="9" xfId="25" applyNumberFormat="1" applyFont="1" applyFill="1" applyBorder="1" applyAlignment="1">
      <alignment horizontal="center"/>
      <protection/>
    </xf>
    <xf numFmtId="183" fontId="0" fillId="0" borderId="9" xfId="0" applyNumberFormat="1" applyFont="1" applyFill="1" applyBorder="1" applyAlignment="1">
      <alignment/>
    </xf>
    <xf numFmtId="183" fontId="2" fillId="0" borderId="9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184" fontId="0" fillId="0" borderId="9" xfId="25" applyNumberFormat="1" applyFont="1" applyFill="1" applyBorder="1" applyAlignment="1">
      <alignment horizontal="right"/>
      <protection/>
    </xf>
    <xf numFmtId="0" fontId="4" fillId="0" borderId="9" xfId="0" applyFont="1" applyFill="1" applyBorder="1" applyAlignment="1">
      <alignment wrapText="1"/>
    </xf>
    <xf numFmtId="4" fontId="0" fillId="0" borderId="9" xfId="25" applyNumberFormat="1" applyFont="1" applyFill="1" applyBorder="1" applyAlignment="1">
      <alignment/>
      <protection/>
    </xf>
    <xf numFmtId="4" fontId="0" fillId="0" borderId="9" xfId="25" applyNumberFormat="1" applyFont="1" applyFill="1" applyBorder="1" applyAlignment="1">
      <alignment horizontal="right"/>
      <protection/>
    </xf>
    <xf numFmtId="4" fontId="2" fillId="0" borderId="9" xfId="25" applyNumberFormat="1" applyFont="1" applyFill="1" applyBorder="1" applyAlignment="1">
      <alignment horizontal="right"/>
      <protection/>
    </xf>
    <xf numFmtId="0" fontId="4" fillId="33" borderId="9" xfId="0" applyFont="1" applyFill="1" applyBorder="1" applyAlignment="1">
      <alignment wrapText="1"/>
    </xf>
    <xf numFmtId="4" fontId="2" fillId="0" borderId="9" xfId="0" applyNumberFormat="1" applyFont="1" applyFill="1" applyBorder="1" applyAlignment="1">
      <alignment/>
    </xf>
    <xf numFmtId="185" fontId="0" fillId="0" borderId="9" xfId="0" applyNumberFormat="1" applyFont="1" applyFill="1" applyBorder="1" applyAlignment="1">
      <alignment horizontal="right"/>
    </xf>
    <xf numFmtId="183" fontId="5" fillId="0" borderId="9" xfId="0" applyNumberFormat="1" applyFont="1" applyFill="1" applyBorder="1" applyAlignment="1">
      <alignment/>
    </xf>
    <xf numFmtId="183" fontId="0" fillId="0" borderId="9" xfId="0" applyNumberFormat="1" applyFont="1" applyFill="1" applyBorder="1" applyAlignment="1">
      <alignment horizontal="right"/>
    </xf>
    <xf numFmtId="183" fontId="2" fillId="0" borderId="9" xfId="0" applyNumberFormat="1" applyFont="1" applyFill="1" applyBorder="1" applyAlignment="1">
      <alignment horizontal="right"/>
    </xf>
    <xf numFmtId="186" fontId="0" fillId="0" borderId="9" xfId="0" applyNumberFormat="1" applyFont="1" applyFill="1" applyBorder="1" applyAlignment="1">
      <alignment horizontal="right"/>
    </xf>
    <xf numFmtId="0" fontId="6" fillId="34" borderId="9" xfId="0" applyFont="1" applyFill="1" applyBorder="1" applyAlignment="1" applyProtection="1">
      <alignment wrapText="1"/>
      <protection locked="0"/>
    </xf>
    <xf numFmtId="182" fontId="0" fillId="0" borderId="9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9" xfId="0" applyFont="1" applyFill="1" applyBorder="1" applyAlignment="1">
      <alignment wrapText="1"/>
    </xf>
    <xf numFmtId="180" fontId="2" fillId="0" borderId="11" xfId="0" applyNumberFormat="1" applyFont="1" applyFill="1" applyBorder="1" applyAlignment="1">
      <alignment/>
    </xf>
    <xf numFmtId="183" fontId="2" fillId="0" borderId="11" xfId="0" applyNumberFormat="1" applyFont="1" applyFill="1" applyBorder="1" applyAlignment="1">
      <alignment/>
    </xf>
    <xf numFmtId="4" fontId="2" fillId="0" borderId="11" xfId="25" applyNumberFormat="1" applyFont="1" applyFill="1" applyBorder="1" applyAlignment="1">
      <alignment horizontal="right"/>
      <protection/>
    </xf>
    <xf numFmtId="0" fontId="4" fillId="0" borderId="9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180" fontId="2" fillId="0" borderId="12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Normal_Sheet1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VALORI%20ANALIZE%20AUG-%20DEC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-DEC"/>
      <sheetName val="AUG"/>
    </sheetNames>
    <sheetDataSet>
      <sheetData sheetId="0">
        <row r="48">
          <cell r="J48">
            <v>3751500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workbookViewId="0" topLeftCell="C49">
      <selection activeCell="H71" sqref="H71"/>
    </sheetView>
  </sheetViews>
  <sheetFormatPr defaultColWidth="9.140625" defaultRowHeight="12.75"/>
  <cols>
    <col min="1" max="1" width="4.8515625" style="1" customWidth="1"/>
    <col min="2" max="2" width="38.57421875" style="1" customWidth="1"/>
    <col min="3" max="3" width="10.8515625" style="1" customWidth="1"/>
    <col min="4" max="4" width="12.140625" style="3" customWidth="1"/>
    <col min="5" max="5" width="9.421875" style="1" customWidth="1"/>
    <col min="6" max="6" width="11.57421875" style="3" customWidth="1"/>
    <col min="7" max="7" width="9.28125" style="4" customWidth="1"/>
    <col min="8" max="8" width="13.421875" style="5" customWidth="1"/>
    <col min="9" max="9" width="11.57421875" style="1" customWidth="1"/>
    <col min="10" max="10" width="12.8515625" style="1" customWidth="1"/>
    <col min="11" max="11" width="13.00390625" style="1" customWidth="1"/>
    <col min="12" max="255" width="11.57421875" style="1" customWidth="1"/>
  </cols>
  <sheetData>
    <row r="1" ht="15.75">
      <c r="B1" s="6" t="s">
        <v>0</v>
      </c>
    </row>
    <row r="2" ht="15.75">
      <c r="B2" s="7" t="s">
        <v>1</v>
      </c>
    </row>
    <row r="3" ht="15.75">
      <c r="B3" s="7"/>
    </row>
    <row r="5" spans="1:13" ht="76.5">
      <c r="A5" s="8" t="s">
        <v>2</v>
      </c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  <c r="H5" s="10" t="s">
        <v>9</v>
      </c>
      <c r="I5" s="41" t="s">
        <v>10</v>
      </c>
      <c r="J5" s="41" t="s">
        <v>11</v>
      </c>
      <c r="K5" s="41" t="s">
        <v>12</v>
      </c>
      <c r="L5" s="41" t="s">
        <v>13</v>
      </c>
      <c r="M5" s="41" t="s">
        <v>14</v>
      </c>
    </row>
    <row r="6" spans="1:13" ht="12.75">
      <c r="A6" s="11"/>
      <c r="B6" s="11"/>
      <c r="C6" s="11"/>
      <c r="D6" s="11">
        <v>3143382</v>
      </c>
      <c r="E6" s="11"/>
      <c r="F6" s="11">
        <v>349265</v>
      </c>
      <c r="G6" s="12"/>
      <c r="H6" s="36"/>
      <c r="I6" s="42"/>
      <c r="J6" s="42"/>
      <c r="K6" s="42"/>
      <c r="L6" s="42"/>
      <c r="M6" s="42"/>
    </row>
    <row r="7" spans="1:13" ht="12.75">
      <c r="A7" s="11"/>
      <c r="B7" s="11"/>
      <c r="C7" s="11"/>
      <c r="D7" s="14">
        <f>D6/C33</f>
        <v>147.21983624661738</v>
      </c>
      <c r="E7" s="11"/>
      <c r="F7" s="15">
        <f>F6/E33</f>
        <v>970.1805555555555</v>
      </c>
      <c r="G7" s="16"/>
      <c r="H7" s="37"/>
      <c r="I7" s="42"/>
      <c r="J7" s="42"/>
      <c r="K7" s="42"/>
      <c r="L7" s="42"/>
      <c r="M7" s="42"/>
    </row>
    <row r="8" spans="1:13" ht="14.25">
      <c r="A8" s="11">
        <v>1</v>
      </c>
      <c r="B8" s="11" t="s">
        <v>15</v>
      </c>
      <c r="C8" s="18">
        <v>3944.7</v>
      </c>
      <c r="D8" s="19">
        <f aca="true" t="shared" si="0" ref="D8:D32">C8*$D$7</f>
        <v>580738.0880420315</v>
      </c>
      <c r="E8" s="20">
        <v>60</v>
      </c>
      <c r="F8" s="21">
        <f aca="true" t="shared" si="1" ref="F8:F32">E8*$F$7</f>
        <v>58210.833333333336</v>
      </c>
      <c r="G8" s="22">
        <f aca="true" t="shared" si="2" ref="G8:G32">C8+E8</f>
        <v>4004.7</v>
      </c>
      <c r="H8" s="38">
        <f aca="true" t="shared" si="3" ref="H8:H31">ROUND(D8+F8,0)</f>
        <v>638949</v>
      </c>
      <c r="I8" s="43">
        <v>153286</v>
      </c>
      <c r="J8" s="43">
        <v>153286</v>
      </c>
      <c r="K8" s="43">
        <v>153286</v>
      </c>
      <c r="L8" s="43">
        <v>153286</v>
      </c>
      <c r="M8" s="43">
        <f>H8-I8-J8-K8-L8</f>
        <v>25805</v>
      </c>
    </row>
    <row r="9" spans="1:13" ht="14.25">
      <c r="A9" s="11">
        <v>2</v>
      </c>
      <c r="B9" s="11" t="s">
        <v>16</v>
      </c>
      <c r="C9" s="18">
        <v>959.79</v>
      </c>
      <c r="D9" s="19">
        <f t="shared" si="0"/>
        <v>141300.12663114088</v>
      </c>
      <c r="E9" s="20"/>
      <c r="F9" s="21">
        <f t="shared" si="1"/>
        <v>0</v>
      </c>
      <c r="G9" s="22">
        <f t="shared" si="2"/>
        <v>959.79</v>
      </c>
      <c r="H9" s="38">
        <f t="shared" si="3"/>
        <v>141300</v>
      </c>
      <c r="I9" s="43">
        <v>33898</v>
      </c>
      <c r="J9" s="43">
        <v>33898</v>
      </c>
      <c r="K9" s="43">
        <v>33898</v>
      </c>
      <c r="L9" s="43">
        <v>33898</v>
      </c>
      <c r="M9" s="43">
        <f aca="true" t="shared" si="4" ref="M9:M44">H9-I9-J9-K9-L9</f>
        <v>5708</v>
      </c>
    </row>
    <row r="10" spans="1:13" ht="14.25">
      <c r="A10" s="11">
        <v>3</v>
      </c>
      <c r="B10" s="11" t="s">
        <v>17</v>
      </c>
      <c r="C10" s="18">
        <v>391</v>
      </c>
      <c r="D10" s="19">
        <f t="shared" si="0"/>
        <v>57562.95597242739</v>
      </c>
      <c r="E10" s="20"/>
      <c r="F10" s="21">
        <f t="shared" si="1"/>
        <v>0</v>
      </c>
      <c r="G10" s="22">
        <f t="shared" si="2"/>
        <v>391</v>
      </c>
      <c r="H10" s="38">
        <f t="shared" si="3"/>
        <v>57563</v>
      </c>
      <c r="I10" s="43">
        <v>13810</v>
      </c>
      <c r="J10" s="43">
        <v>13810</v>
      </c>
      <c r="K10" s="43">
        <v>13810</v>
      </c>
      <c r="L10" s="43">
        <v>13810</v>
      </c>
      <c r="M10" s="43">
        <f t="shared" si="4"/>
        <v>2323</v>
      </c>
    </row>
    <row r="11" spans="1:13" ht="14.25">
      <c r="A11" s="11">
        <v>4</v>
      </c>
      <c r="B11" s="11" t="s">
        <v>18</v>
      </c>
      <c r="C11" s="18">
        <v>1168.5</v>
      </c>
      <c r="D11" s="19">
        <f t="shared" si="0"/>
        <v>172026.3786541724</v>
      </c>
      <c r="E11" s="20"/>
      <c r="F11" s="21">
        <f t="shared" si="1"/>
        <v>0</v>
      </c>
      <c r="G11" s="22">
        <f t="shared" si="2"/>
        <v>1168.5</v>
      </c>
      <c r="H11" s="38">
        <f t="shared" si="3"/>
        <v>172026</v>
      </c>
      <c r="I11" s="43">
        <v>41270</v>
      </c>
      <c r="J11" s="43">
        <v>41270</v>
      </c>
      <c r="K11" s="43">
        <v>41270</v>
      </c>
      <c r="L11" s="43">
        <v>41270</v>
      </c>
      <c r="M11" s="43">
        <f t="shared" si="4"/>
        <v>6946</v>
      </c>
    </row>
    <row r="12" spans="1:13" ht="14.25">
      <c r="A12" s="11">
        <v>5</v>
      </c>
      <c r="B12" s="11" t="s">
        <v>19</v>
      </c>
      <c r="C12" s="18">
        <v>1484.9</v>
      </c>
      <c r="D12" s="19">
        <f t="shared" si="0"/>
        <v>218606.73484260216</v>
      </c>
      <c r="E12" s="20">
        <v>30</v>
      </c>
      <c r="F12" s="21">
        <f t="shared" si="1"/>
        <v>29105.416666666668</v>
      </c>
      <c r="G12" s="22">
        <f t="shared" si="2"/>
        <v>1514.9</v>
      </c>
      <c r="H12" s="38">
        <f t="shared" si="3"/>
        <v>247712</v>
      </c>
      <c r="I12" s="43">
        <v>59427</v>
      </c>
      <c r="J12" s="43">
        <v>59427</v>
      </c>
      <c r="K12" s="43">
        <v>59427</v>
      </c>
      <c r="L12" s="43">
        <v>59427</v>
      </c>
      <c r="M12" s="43">
        <f t="shared" si="4"/>
        <v>10004</v>
      </c>
    </row>
    <row r="13" spans="1:13" ht="14.25">
      <c r="A13" s="11">
        <v>6</v>
      </c>
      <c r="B13" s="11" t="s">
        <v>20</v>
      </c>
      <c r="C13" s="18">
        <v>1462</v>
      </c>
      <c r="D13" s="19">
        <f t="shared" si="0"/>
        <v>215235.4005925546</v>
      </c>
      <c r="E13" s="20"/>
      <c r="F13" s="21">
        <f t="shared" si="1"/>
        <v>0</v>
      </c>
      <c r="G13" s="22">
        <f t="shared" si="2"/>
        <v>1462</v>
      </c>
      <c r="H13" s="38">
        <f t="shared" si="3"/>
        <v>215235</v>
      </c>
      <c r="I13" s="43">
        <v>51636</v>
      </c>
      <c r="J13" s="43">
        <v>51636</v>
      </c>
      <c r="K13" s="43">
        <v>51636</v>
      </c>
      <c r="L13" s="43">
        <v>51636</v>
      </c>
      <c r="M13" s="43">
        <f t="shared" si="4"/>
        <v>8691</v>
      </c>
    </row>
    <row r="14" spans="1:13" ht="14.25">
      <c r="A14" s="11">
        <v>7</v>
      </c>
      <c r="B14" s="11" t="s">
        <v>21</v>
      </c>
      <c r="C14" s="18">
        <v>574.5</v>
      </c>
      <c r="D14" s="19">
        <f t="shared" si="0"/>
        <v>84577.79592368168</v>
      </c>
      <c r="E14" s="20"/>
      <c r="F14" s="21">
        <f t="shared" si="1"/>
        <v>0</v>
      </c>
      <c r="G14" s="22">
        <f t="shared" si="2"/>
        <v>574.5</v>
      </c>
      <c r="H14" s="38">
        <f t="shared" si="3"/>
        <v>84578</v>
      </c>
      <c r="I14" s="43">
        <v>20291</v>
      </c>
      <c r="J14" s="43">
        <v>20291</v>
      </c>
      <c r="K14" s="43">
        <v>20291</v>
      </c>
      <c r="L14" s="43">
        <v>20291</v>
      </c>
      <c r="M14" s="43">
        <f t="shared" si="4"/>
        <v>3414</v>
      </c>
    </row>
    <row r="15" spans="1:13" ht="14.25">
      <c r="A15" s="11">
        <v>8</v>
      </c>
      <c r="B15" s="11" t="s">
        <v>22</v>
      </c>
      <c r="C15" s="18">
        <v>299</v>
      </c>
      <c r="D15" s="19">
        <f t="shared" si="0"/>
        <v>44018.731037738595</v>
      </c>
      <c r="E15" s="20"/>
      <c r="F15" s="21">
        <f t="shared" si="1"/>
        <v>0</v>
      </c>
      <c r="G15" s="22">
        <f t="shared" si="2"/>
        <v>299</v>
      </c>
      <c r="H15" s="38">
        <f t="shared" si="3"/>
        <v>44019</v>
      </c>
      <c r="I15" s="43">
        <v>10560</v>
      </c>
      <c r="J15" s="43">
        <v>10560</v>
      </c>
      <c r="K15" s="43">
        <v>10560</v>
      </c>
      <c r="L15" s="43">
        <v>10560</v>
      </c>
      <c r="M15" s="43">
        <f t="shared" si="4"/>
        <v>1779</v>
      </c>
    </row>
    <row r="16" spans="1:13" ht="14.25">
      <c r="A16" s="11">
        <v>9</v>
      </c>
      <c r="B16" s="11" t="s">
        <v>23</v>
      </c>
      <c r="C16" s="18">
        <v>201</v>
      </c>
      <c r="D16" s="19">
        <f t="shared" si="0"/>
        <v>29591.18708557009</v>
      </c>
      <c r="E16" s="20"/>
      <c r="F16" s="21">
        <f t="shared" si="1"/>
        <v>0</v>
      </c>
      <c r="G16" s="22">
        <f t="shared" si="2"/>
        <v>201</v>
      </c>
      <c r="H16" s="38">
        <f t="shared" si="3"/>
        <v>29591</v>
      </c>
      <c r="I16" s="43">
        <v>7099</v>
      </c>
      <c r="J16" s="43">
        <v>7099</v>
      </c>
      <c r="K16" s="43">
        <v>7099</v>
      </c>
      <c r="L16" s="43">
        <v>7099</v>
      </c>
      <c r="M16" s="43">
        <f t="shared" si="4"/>
        <v>1195</v>
      </c>
    </row>
    <row r="17" spans="1:13" ht="14.25">
      <c r="A17" s="11">
        <v>10</v>
      </c>
      <c r="B17" s="11" t="s">
        <v>24</v>
      </c>
      <c r="C17" s="18">
        <v>224.1</v>
      </c>
      <c r="D17" s="19">
        <f t="shared" si="0"/>
        <v>32991.965302866956</v>
      </c>
      <c r="E17" s="20"/>
      <c r="F17" s="21">
        <f t="shared" si="1"/>
        <v>0</v>
      </c>
      <c r="G17" s="22">
        <f t="shared" si="2"/>
        <v>224.1</v>
      </c>
      <c r="H17" s="38">
        <f t="shared" si="3"/>
        <v>32992</v>
      </c>
      <c r="I17" s="43">
        <v>7915</v>
      </c>
      <c r="J17" s="43">
        <v>7915</v>
      </c>
      <c r="K17" s="43">
        <v>7915</v>
      </c>
      <c r="L17" s="43">
        <v>7915</v>
      </c>
      <c r="M17" s="43">
        <f t="shared" si="4"/>
        <v>1332</v>
      </c>
    </row>
    <row r="18" spans="1:13" ht="14.25">
      <c r="A18" s="11">
        <v>11</v>
      </c>
      <c r="B18" s="11" t="s">
        <v>25</v>
      </c>
      <c r="C18" s="18">
        <v>1119</v>
      </c>
      <c r="D18" s="19">
        <f t="shared" si="0"/>
        <v>164738.99675996485</v>
      </c>
      <c r="E18" s="20"/>
      <c r="F18" s="21">
        <f t="shared" si="1"/>
        <v>0</v>
      </c>
      <c r="G18" s="22">
        <f t="shared" si="2"/>
        <v>1119</v>
      </c>
      <c r="H18" s="38">
        <f t="shared" si="3"/>
        <v>164739</v>
      </c>
      <c r="I18" s="43">
        <v>39522</v>
      </c>
      <c r="J18" s="43">
        <v>39522</v>
      </c>
      <c r="K18" s="43">
        <v>39522</v>
      </c>
      <c r="L18" s="43">
        <v>39522</v>
      </c>
      <c r="M18" s="43">
        <f t="shared" si="4"/>
        <v>6651</v>
      </c>
    </row>
    <row r="19" spans="1:13" ht="14.25">
      <c r="A19" s="11">
        <v>12</v>
      </c>
      <c r="B19" s="11" t="s">
        <v>26</v>
      </c>
      <c r="C19" s="18">
        <v>352.5</v>
      </c>
      <c r="D19" s="19">
        <f t="shared" si="0"/>
        <v>51894.99227693262</v>
      </c>
      <c r="E19" s="20"/>
      <c r="F19" s="21">
        <f t="shared" si="1"/>
        <v>0</v>
      </c>
      <c r="G19" s="22">
        <f t="shared" si="2"/>
        <v>352.5</v>
      </c>
      <c r="H19" s="38">
        <f t="shared" si="3"/>
        <v>51895</v>
      </c>
      <c r="I19" s="43">
        <v>12450</v>
      </c>
      <c r="J19" s="43">
        <v>12450</v>
      </c>
      <c r="K19" s="43">
        <v>12450</v>
      </c>
      <c r="L19" s="43">
        <v>12450</v>
      </c>
      <c r="M19" s="43">
        <f t="shared" si="4"/>
        <v>2095</v>
      </c>
    </row>
    <row r="20" spans="1:13" ht="14.25">
      <c r="A20" s="11">
        <v>13</v>
      </c>
      <c r="B20" s="11" t="s">
        <v>27</v>
      </c>
      <c r="C20" s="18">
        <v>717</v>
      </c>
      <c r="D20" s="19">
        <f t="shared" si="0"/>
        <v>105556.62258882466</v>
      </c>
      <c r="E20" s="20"/>
      <c r="F20" s="21">
        <f t="shared" si="1"/>
        <v>0</v>
      </c>
      <c r="G20" s="22">
        <f t="shared" si="2"/>
        <v>717</v>
      </c>
      <c r="H20" s="38">
        <f t="shared" si="3"/>
        <v>105557</v>
      </c>
      <c r="I20" s="43">
        <v>25323</v>
      </c>
      <c r="J20" s="43">
        <v>25323</v>
      </c>
      <c r="K20" s="43">
        <v>25323</v>
      </c>
      <c r="L20" s="43">
        <v>25323</v>
      </c>
      <c r="M20" s="43">
        <f t="shared" si="4"/>
        <v>4265</v>
      </c>
    </row>
    <row r="21" spans="1:13" ht="14.25">
      <c r="A21" s="11">
        <v>14</v>
      </c>
      <c r="B21" s="11" t="s">
        <v>28</v>
      </c>
      <c r="C21" s="18">
        <v>291.17</v>
      </c>
      <c r="D21" s="19">
        <f t="shared" si="0"/>
        <v>42865.99971992758</v>
      </c>
      <c r="E21" s="20"/>
      <c r="F21" s="21">
        <f t="shared" si="1"/>
        <v>0</v>
      </c>
      <c r="G21" s="22">
        <f t="shared" si="2"/>
        <v>291.17</v>
      </c>
      <c r="H21" s="38">
        <f t="shared" si="3"/>
        <v>42866</v>
      </c>
      <c r="I21" s="43">
        <v>10284</v>
      </c>
      <c r="J21" s="43">
        <v>10284</v>
      </c>
      <c r="K21" s="43">
        <v>10284</v>
      </c>
      <c r="L21" s="43">
        <v>10284</v>
      </c>
      <c r="M21" s="43">
        <f t="shared" si="4"/>
        <v>1730</v>
      </c>
    </row>
    <row r="22" spans="1:13" ht="14.25">
      <c r="A22" s="11">
        <v>15</v>
      </c>
      <c r="B22" s="11" t="s">
        <v>29</v>
      </c>
      <c r="C22" s="18">
        <v>1058.19</v>
      </c>
      <c r="D22" s="19">
        <f t="shared" si="0"/>
        <v>155786.55851780804</v>
      </c>
      <c r="E22" s="20">
        <v>60</v>
      </c>
      <c r="F22" s="21">
        <f t="shared" si="1"/>
        <v>58210.833333333336</v>
      </c>
      <c r="G22" s="22">
        <f t="shared" si="2"/>
        <v>1118.19</v>
      </c>
      <c r="H22" s="38">
        <f t="shared" si="3"/>
        <v>213997</v>
      </c>
      <c r="I22" s="43">
        <v>51339</v>
      </c>
      <c r="J22" s="43">
        <v>51339</v>
      </c>
      <c r="K22" s="43">
        <v>51339</v>
      </c>
      <c r="L22" s="43">
        <v>51339</v>
      </c>
      <c r="M22" s="43">
        <f t="shared" si="4"/>
        <v>8641</v>
      </c>
    </row>
    <row r="23" spans="1:13" ht="14.25">
      <c r="A23" s="11">
        <v>16</v>
      </c>
      <c r="B23" s="11" t="s">
        <v>30</v>
      </c>
      <c r="C23" s="18">
        <v>1079</v>
      </c>
      <c r="D23" s="19">
        <f t="shared" si="0"/>
        <v>158850.20331010016</v>
      </c>
      <c r="E23" s="20">
        <v>30</v>
      </c>
      <c r="F23" s="21">
        <f t="shared" si="1"/>
        <v>29105.416666666668</v>
      </c>
      <c r="G23" s="22">
        <f t="shared" si="2"/>
        <v>1109</v>
      </c>
      <c r="H23" s="38">
        <f t="shared" si="3"/>
        <v>187956</v>
      </c>
      <c r="I23" s="43">
        <v>45091</v>
      </c>
      <c r="J23" s="43">
        <v>45091</v>
      </c>
      <c r="K23" s="43">
        <v>45091</v>
      </c>
      <c r="L23" s="43">
        <v>45091</v>
      </c>
      <c r="M23" s="43">
        <f t="shared" si="4"/>
        <v>7592</v>
      </c>
    </row>
    <row r="24" spans="1:13" ht="14.25">
      <c r="A24" s="11">
        <v>17</v>
      </c>
      <c r="B24" s="11" t="s">
        <v>31</v>
      </c>
      <c r="C24" s="18">
        <v>1420</v>
      </c>
      <c r="D24" s="19">
        <f t="shared" si="0"/>
        <v>209052.16747019667</v>
      </c>
      <c r="E24" s="20">
        <v>30</v>
      </c>
      <c r="F24" s="21">
        <f t="shared" si="1"/>
        <v>29105.416666666668</v>
      </c>
      <c r="G24" s="22">
        <f t="shared" si="2"/>
        <v>1450</v>
      </c>
      <c r="H24" s="38">
        <f t="shared" si="3"/>
        <v>238158</v>
      </c>
      <c r="I24" s="43">
        <v>57135</v>
      </c>
      <c r="J24" s="43">
        <v>57135</v>
      </c>
      <c r="K24" s="43">
        <v>57135</v>
      </c>
      <c r="L24" s="43">
        <v>57135</v>
      </c>
      <c r="M24" s="43">
        <f t="shared" si="4"/>
        <v>9618</v>
      </c>
    </row>
    <row r="25" spans="1:13" ht="14.25">
      <c r="A25" s="11">
        <v>18</v>
      </c>
      <c r="B25" s="11" t="s">
        <v>32</v>
      </c>
      <c r="C25" s="18">
        <v>349.75</v>
      </c>
      <c r="D25" s="19">
        <f t="shared" si="0"/>
        <v>51490.13772725443</v>
      </c>
      <c r="E25" s="20">
        <v>30</v>
      </c>
      <c r="F25" s="21">
        <f t="shared" si="1"/>
        <v>29105.416666666668</v>
      </c>
      <c r="G25" s="22">
        <f t="shared" si="2"/>
        <v>379.75</v>
      </c>
      <c r="H25" s="38">
        <f t="shared" si="3"/>
        <v>80596</v>
      </c>
      <c r="I25" s="43">
        <v>19335</v>
      </c>
      <c r="J25" s="43">
        <v>19335</v>
      </c>
      <c r="K25" s="43">
        <v>19335</v>
      </c>
      <c r="L25" s="43">
        <v>19335</v>
      </c>
      <c r="M25" s="43">
        <f t="shared" si="4"/>
        <v>3256</v>
      </c>
    </row>
    <row r="26" spans="1:13" ht="14.25">
      <c r="A26" s="11">
        <v>19</v>
      </c>
      <c r="B26" s="11" t="s">
        <v>33</v>
      </c>
      <c r="C26" s="18">
        <v>274</v>
      </c>
      <c r="D26" s="19">
        <f t="shared" si="0"/>
        <v>40338.23513157316</v>
      </c>
      <c r="E26" s="20"/>
      <c r="F26" s="21">
        <f t="shared" si="1"/>
        <v>0</v>
      </c>
      <c r="G26" s="22">
        <f t="shared" si="2"/>
        <v>274</v>
      </c>
      <c r="H26" s="38">
        <f t="shared" si="3"/>
        <v>40338</v>
      </c>
      <c r="I26" s="43">
        <v>9677</v>
      </c>
      <c r="J26" s="43">
        <v>9677</v>
      </c>
      <c r="K26" s="43">
        <v>9677</v>
      </c>
      <c r="L26" s="43">
        <v>9677</v>
      </c>
      <c r="M26" s="43">
        <f t="shared" si="4"/>
        <v>1630</v>
      </c>
    </row>
    <row r="27" spans="1:13" ht="14.25">
      <c r="A27" s="11">
        <v>20</v>
      </c>
      <c r="B27" s="11" t="s">
        <v>34</v>
      </c>
      <c r="C27" s="18">
        <v>225.17</v>
      </c>
      <c r="D27" s="19">
        <f t="shared" si="0"/>
        <v>33149.490527650836</v>
      </c>
      <c r="E27" s="20"/>
      <c r="F27" s="21">
        <f t="shared" si="1"/>
        <v>0</v>
      </c>
      <c r="G27" s="22">
        <f t="shared" si="2"/>
        <v>225.17000000000002</v>
      </c>
      <c r="H27" s="38">
        <f t="shared" si="3"/>
        <v>33149</v>
      </c>
      <c r="I27" s="43">
        <v>7953</v>
      </c>
      <c r="J27" s="43">
        <v>7953</v>
      </c>
      <c r="K27" s="43">
        <v>7953</v>
      </c>
      <c r="L27" s="43">
        <v>7953</v>
      </c>
      <c r="M27" s="43">
        <f t="shared" si="4"/>
        <v>1337</v>
      </c>
    </row>
    <row r="28" spans="1:13" ht="14.25">
      <c r="A28" s="11">
        <v>21</v>
      </c>
      <c r="B28" s="11" t="s">
        <v>35</v>
      </c>
      <c r="C28" s="18">
        <v>817.17</v>
      </c>
      <c r="D28" s="19">
        <f t="shared" si="0"/>
        <v>120303.63358564832</v>
      </c>
      <c r="E28" s="20">
        <v>30</v>
      </c>
      <c r="F28" s="21">
        <f t="shared" si="1"/>
        <v>29105.416666666668</v>
      </c>
      <c r="G28" s="22">
        <f t="shared" si="2"/>
        <v>847.17</v>
      </c>
      <c r="H28" s="38">
        <f t="shared" si="3"/>
        <v>149409</v>
      </c>
      <c r="I28" s="43">
        <v>35844</v>
      </c>
      <c r="J28" s="43">
        <v>35844</v>
      </c>
      <c r="K28" s="43">
        <v>35844</v>
      </c>
      <c r="L28" s="43">
        <v>35844</v>
      </c>
      <c r="M28" s="43">
        <f t="shared" si="4"/>
        <v>6033</v>
      </c>
    </row>
    <row r="29" spans="1:13" ht="14.25">
      <c r="A29" s="11">
        <v>22</v>
      </c>
      <c r="B29" s="11" t="s">
        <v>36</v>
      </c>
      <c r="C29" s="18">
        <v>430.17</v>
      </c>
      <c r="D29" s="19">
        <f t="shared" si="0"/>
        <v>63329.5569582074</v>
      </c>
      <c r="E29" s="20">
        <v>30</v>
      </c>
      <c r="F29" s="21">
        <f t="shared" si="1"/>
        <v>29105.416666666668</v>
      </c>
      <c r="G29" s="22">
        <f t="shared" si="2"/>
        <v>460.17</v>
      </c>
      <c r="H29" s="38">
        <f t="shared" si="3"/>
        <v>92435</v>
      </c>
      <c r="I29" s="43">
        <v>22176</v>
      </c>
      <c r="J29" s="43">
        <v>22176</v>
      </c>
      <c r="K29" s="43">
        <v>22176</v>
      </c>
      <c r="L29" s="43">
        <v>22176</v>
      </c>
      <c r="M29" s="43">
        <f t="shared" si="4"/>
        <v>3731</v>
      </c>
    </row>
    <row r="30" spans="1:13" ht="14.25">
      <c r="A30" s="11">
        <v>23</v>
      </c>
      <c r="B30" s="11" t="s">
        <v>37</v>
      </c>
      <c r="C30" s="18">
        <v>1019.83</v>
      </c>
      <c r="D30" s="19">
        <f t="shared" si="0"/>
        <v>150139.20559938782</v>
      </c>
      <c r="E30" s="20">
        <v>30</v>
      </c>
      <c r="F30" s="21">
        <f t="shared" si="1"/>
        <v>29105.416666666668</v>
      </c>
      <c r="G30" s="22">
        <f t="shared" si="2"/>
        <v>1049.83</v>
      </c>
      <c r="H30" s="38">
        <f t="shared" si="3"/>
        <v>179245</v>
      </c>
      <c r="I30" s="43">
        <v>43002</v>
      </c>
      <c r="J30" s="43">
        <v>43002</v>
      </c>
      <c r="K30" s="43">
        <v>43002</v>
      </c>
      <c r="L30" s="43">
        <v>43002</v>
      </c>
      <c r="M30" s="43">
        <f t="shared" si="4"/>
        <v>7237</v>
      </c>
    </row>
    <row r="31" spans="1:13" ht="14.25">
      <c r="A31" s="11">
        <v>24</v>
      </c>
      <c r="B31" s="11" t="s">
        <v>38</v>
      </c>
      <c r="C31" s="18">
        <v>637.1800000000001</v>
      </c>
      <c r="D31" s="19">
        <f t="shared" si="0"/>
        <v>93805.53525961968</v>
      </c>
      <c r="E31" s="20"/>
      <c r="F31" s="21">
        <f t="shared" si="1"/>
        <v>0</v>
      </c>
      <c r="G31" s="22">
        <f t="shared" si="2"/>
        <v>637.1800000000001</v>
      </c>
      <c r="H31" s="38">
        <f t="shared" si="3"/>
        <v>93806</v>
      </c>
      <c r="I31" s="43">
        <v>22504</v>
      </c>
      <c r="J31" s="43">
        <v>22504</v>
      </c>
      <c r="K31" s="43">
        <v>22504</v>
      </c>
      <c r="L31" s="43">
        <v>22504</v>
      </c>
      <c r="M31" s="43">
        <f t="shared" si="4"/>
        <v>3790</v>
      </c>
    </row>
    <row r="32" spans="1:13" ht="14.25">
      <c r="A32" s="11">
        <v>25</v>
      </c>
      <c r="B32" s="39" t="s">
        <v>39</v>
      </c>
      <c r="C32" s="18">
        <v>852</v>
      </c>
      <c r="D32" s="19">
        <f t="shared" si="0"/>
        <v>125431.30048211801</v>
      </c>
      <c r="E32" s="20">
        <v>30</v>
      </c>
      <c r="F32" s="21">
        <f t="shared" si="1"/>
        <v>29105.416666666668</v>
      </c>
      <c r="G32" s="22">
        <f t="shared" si="2"/>
        <v>882</v>
      </c>
      <c r="H32" s="38">
        <f>ROUND(D32+F32,0)-1</f>
        <v>154536</v>
      </c>
      <c r="I32" s="44">
        <v>37073</v>
      </c>
      <c r="J32" s="44">
        <v>37073</v>
      </c>
      <c r="K32" s="44">
        <v>37073</v>
      </c>
      <c r="L32" s="44">
        <v>37073</v>
      </c>
      <c r="M32" s="43">
        <f t="shared" si="4"/>
        <v>6244</v>
      </c>
    </row>
    <row r="33" spans="1:13" s="2" customFormat="1" ht="12.75">
      <c r="A33" s="8">
        <v>25</v>
      </c>
      <c r="B33" s="8" t="s">
        <v>40</v>
      </c>
      <c r="C33" s="13">
        <f aca="true" t="shared" si="5" ref="C33:M33">SUM(C8:C32)</f>
        <v>21351.619999999995</v>
      </c>
      <c r="D33" s="13">
        <f t="shared" si="5"/>
        <v>3143382.0000000005</v>
      </c>
      <c r="E33" s="13">
        <f t="shared" si="5"/>
        <v>360</v>
      </c>
      <c r="F33" s="13">
        <f t="shared" si="5"/>
        <v>349265</v>
      </c>
      <c r="G33" s="13">
        <f t="shared" si="5"/>
        <v>21711.619999999995</v>
      </c>
      <c r="H33" s="36">
        <f t="shared" si="5"/>
        <v>3492647</v>
      </c>
      <c r="I33" s="36">
        <f t="shared" si="5"/>
        <v>837900</v>
      </c>
      <c r="J33" s="36">
        <f t="shared" si="5"/>
        <v>837900</v>
      </c>
      <c r="K33" s="36">
        <f t="shared" si="5"/>
        <v>837900</v>
      </c>
      <c r="L33" s="36">
        <f t="shared" si="5"/>
        <v>837900</v>
      </c>
      <c r="M33" s="36">
        <f t="shared" si="5"/>
        <v>141047</v>
      </c>
    </row>
    <row r="34" spans="1:13" s="2" customFormat="1" ht="12.75">
      <c r="A34" s="8"/>
      <c r="B34" s="8"/>
      <c r="C34" s="13"/>
      <c r="D34" s="13"/>
      <c r="E34" s="13"/>
      <c r="F34" s="13"/>
      <c r="G34" s="13"/>
      <c r="H34" s="36"/>
      <c r="I34" s="45"/>
      <c r="J34" s="45"/>
      <c r="K34" s="45"/>
      <c r="L34" s="45"/>
      <c r="M34" s="45"/>
    </row>
    <row r="35" spans="1:13" s="2" customFormat="1" ht="12.75">
      <c r="A35" s="8"/>
      <c r="B35" s="8"/>
      <c r="C35" s="13"/>
      <c r="D35" s="13"/>
      <c r="E35" s="13"/>
      <c r="F35" s="13"/>
      <c r="G35" s="13"/>
      <c r="H35" s="36"/>
      <c r="I35" s="45"/>
      <c r="J35" s="45"/>
      <c r="K35" s="45"/>
      <c r="L35" s="45"/>
      <c r="M35" s="45"/>
    </row>
    <row r="36" spans="1:13" s="2" customFormat="1" ht="12.75">
      <c r="A36" s="8"/>
      <c r="B36" s="8"/>
      <c r="C36" s="13"/>
      <c r="D36" s="13"/>
      <c r="E36" s="13"/>
      <c r="F36" s="13"/>
      <c r="G36" s="13"/>
      <c r="H36" s="36"/>
      <c r="I36" s="45"/>
      <c r="J36" s="45"/>
      <c r="K36" s="45"/>
      <c r="L36" s="45"/>
      <c r="M36" s="45"/>
    </row>
    <row r="37" spans="1:13" s="2" customFormat="1" ht="12.75">
      <c r="A37" s="8"/>
      <c r="B37" s="8"/>
      <c r="C37" s="13"/>
      <c r="D37" s="25">
        <v>71278</v>
      </c>
      <c r="E37" s="13"/>
      <c r="F37" s="13"/>
      <c r="G37" s="13"/>
      <c r="H37" s="36"/>
      <c r="I37" s="45"/>
      <c r="J37" s="45"/>
      <c r="K37" s="45"/>
      <c r="L37" s="45"/>
      <c r="M37" s="45"/>
    </row>
    <row r="38" spans="1:13" s="2" customFormat="1" ht="12.75">
      <c r="A38" s="11"/>
      <c r="B38" s="11" t="s">
        <v>41</v>
      </c>
      <c r="C38" s="11"/>
      <c r="D38" s="26">
        <f>D37/C49</f>
        <v>64.87367118101064</v>
      </c>
      <c r="E38" s="11"/>
      <c r="F38" s="16"/>
      <c r="G38" s="16"/>
      <c r="H38" s="37"/>
      <c r="I38" s="45"/>
      <c r="J38" s="45"/>
      <c r="K38" s="45"/>
      <c r="L38" s="45"/>
      <c r="M38" s="45"/>
    </row>
    <row r="39" spans="1:13" s="2" customFormat="1" ht="12.75">
      <c r="A39" s="11">
        <v>1</v>
      </c>
      <c r="B39" s="11" t="s">
        <v>42</v>
      </c>
      <c r="C39" s="11">
        <v>127.39</v>
      </c>
      <c r="D39" s="19">
        <f aca="true" t="shared" si="6" ref="D39:D48">C39*$D$38</f>
        <v>8264.256971748944</v>
      </c>
      <c r="E39" s="11"/>
      <c r="F39" s="16"/>
      <c r="G39" s="11">
        <f aca="true" t="shared" si="7" ref="G39:G48">C39</f>
        <v>127.39</v>
      </c>
      <c r="H39" s="38">
        <f aca="true" t="shared" si="8" ref="H39:H48">ROUND(D39+F39,0)</f>
        <v>8264</v>
      </c>
      <c r="I39" s="45">
        <v>1983</v>
      </c>
      <c r="J39" s="45">
        <v>1983</v>
      </c>
      <c r="K39" s="45">
        <v>1983</v>
      </c>
      <c r="L39" s="45">
        <v>1983</v>
      </c>
      <c r="M39" s="43">
        <f t="shared" si="4"/>
        <v>332</v>
      </c>
    </row>
    <row r="40" spans="1:13" s="2" customFormat="1" ht="12.75">
      <c r="A40" s="11">
        <v>2</v>
      </c>
      <c r="B40" s="11" t="s">
        <v>43</v>
      </c>
      <c r="C40" s="11">
        <v>198.57</v>
      </c>
      <c r="D40" s="19">
        <f t="shared" si="6"/>
        <v>12881.964886413281</v>
      </c>
      <c r="E40" s="11"/>
      <c r="F40" s="27"/>
      <c r="G40" s="11">
        <f t="shared" si="7"/>
        <v>198.57</v>
      </c>
      <c r="H40" s="38">
        <f t="shared" si="8"/>
        <v>12882</v>
      </c>
      <c r="I40" s="45">
        <v>3090</v>
      </c>
      <c r="J40" s="45">
        <v>3090</v>
      </c>
      <c r="K40" s="45">
        <v>3090</v>
      </c>
      <c r="L40" s="45">
        <v>3090</v>
      </c>
      <c r="M40" s="43">
        <f t="shared" si="4"/>
        <v>522</v>
      </c>
    </row>
    <row r="41" spans="1:13" s="2" customFormat="1" ht="12.75">
      <c r="A41" s="11">
        <v>3</v>
      </c>
      <c r="B41" s="11" t="s">
        <v>44</v>
      </c>
      <c r="C41" s="11">
        <v>31.43</v>
      </c>
      <c r="D41" s="19">
        <f t="shared" si="6"/>
        <v>2038.9794852191642</v>
      </c>
      <c r="E41" s="11"/>
      <c r="F41" s="16"/>
      <c r="G41" s="11">
        <f t="shared" si="7"/>
        <v>31.43</v>
      </c>
      <c r="H41" s="38">
        <f t="shared" si="8"/>
        <v>2039</v>
      </c>
      <c r="I41" s="45">
        <v>489</v>
      </c>
      <c r="J41" s="45">
        <v>489</v>
      </c>
      <c r="K41" s="45">
        <v>489</v>
      </c>
      <c r="L41" s="45">
        <v>489</v>
      </c>
      <c r="M41" s="43">
        <f t="shared" si="4"/>
        <v>83</v>
      </c>
    </row>
    <row r="42" spans="1:13" s="2" customFormat="1" ht="12.75">
      <c r="A42" s="11">
        <v>4</v>
      </c>
      <c r="B42" s="11" t="s">
        <v>45</v>
      </c>
      <c r="C42" s="11">
        <v>117.23</v>
      </c>
      <c r="D42" s="19">
        <f t="shared" si="6"/>
        <v>7605.140472549877</v>
      </c>
      <c r="E42" s="11"/>
      <c r="F42" s="16"/>
      <c r="G42" s="11">
        <f t="shared" si="7"/>
        <v>117.23</v>
      </c>
      <c r="H42" s="38">
        <f t="shared" si="8"/>
        <v>7605</v>
      </c>
      <c r="I42" s="45">
        <v>1825</v>
      </c>
      <c r="J42" s="45">
        <v>1825</v>
      </c>
      <c r="K42" s="45">
        <v>1825</v>
      </c>
      <c r="L42" s="45">
        <v>1825</v>
      </c>
      <c r="M42" s="43">
        <f t="shared" si="4"/>
        <v>305</v>
      </c>
    </row>
    <row r="43" spans="1:13" s="2" customFormat="1" ht="12.75">
      <c r="A43" s="11">
        <v>5</v>
      </c>
      <c r="B43" s="11" t="s">
        <v>46</v>
      </c>
      <c r="C43" s="11">
        <v>45.64</v>
      </c>
      <c r="D43" s="19">
        <f t="shared" si="6"/>
        <v>2960.8343527013253</v>
      </c>
      <c r="E43" s="11"/>
      <c r="F43" s="16"/>
      <c r="G43" s="11">
        <f t="shared" si="7"/>
        <v>45.64</v>
      </c>
      <c r="H43" s="38">
        <f t="shared" si="8"/>
        <v>2961</v>
      </c>
      <c r="I43" s="45">
        <v>710</v>
      </c>
      <c r="J43" s="45">
        <v>710</v>
      </c>
      <c r="K43" s="45">
        <v>710</v>
      </c>
      <c r="L43" s="45">
        <v>710</v>
      </c>
      <c r="M43" s="43">
        <f t="shared" si="4"/>
        <v>121</v>
      </c>
    </row>
    <row r="44" spans="1:13" s="2" customFormat="1" ht="12.75" customHeight="1">
      <c r="A44" s="11">
        <v>6</v>
      </c>
      <c r="B44" s="11" t="s">
        <v>47</v>
      </c>
      <c r="C44" s="11">
        <v>95.57</v>
      </c>
      <c r="D44" s="19">
        <f t="shared" si="6"/>
        <v>6199.976754769186</v>
      </c>
      <c r="E44" s="11"/>
      <c r="F44" s="16"/>
      <c r="G44" s="11">
        <f t="shared" si="7"/>
        <v>95.57</v>
      </c>
      <c r="H44" s="38">
        <f t="shared" si="8"/>
        <v>6200</v>
      </c>
      <c r="I44" s="45">
        <v>1487</v>
      </c>
      <c r="J44" s="45">
        <v>1487</v>
      </c>
      <c r="K44" s="45">
        <v>1487</v>
      </c>
      <c r="L44" s="45">
        <v>1487</v>
      </c>
      <c r="M44" s="43">
        <f t="shared" si="4"/>
        <v>252</v>
      </c>
    </row>
    <row r="45" spans="1:13" s="2" customFormat="1" ht="12.75">
      <c r="A45" s="11">
        <v>7</v>
      </c>
      <c r="B45" s="11" t="s">
        <v>48</v>
      </c>
      <c r="C45" s="11">
        <v>98.5</v>
      </c>
      <c r="D45" s="19">
        <f t="shared" si="6"/>
        <v>6390.056611329547</v>
      </c>
      <c r="E45" s="11"/>
      <c r="F45" s="16"/>
      <c r="G45" s="11">
        <f t="shared" si="7"/>
        <v>98.5</v>
      </c>
      <c r="H45" s="38">
        <f t="shared" si="8"/>
        <v>6390</v>
      </c>
      <c r="I45" s="45">
        <v>1533</v>
      </c>
      <c r="J45" s="45">
        <v>1533</v>
      </c>
      <c r="K45" s="45">
        <v>1533</v>
      </c>
      <c r="L45" s="45">
        <v>1533</v>
      </c>
      <c r="M45" s="43">
        <f aca="true" t="shared" si="9" ref="M45:M72">H45-I45-J45-K45-L45</f>
        <v>258</v>
      </c>
    </row>
    <row r="46" spans="1:13" s="2" customFormat="1" ht="12.75">
      <c r="A46" s="11">
        <v>8</v>
      </c>
      <c r="B46" s="11" t="s">
        <v>49</v>
      </c>
      <c r="C46" s="11">
        <v>100.07</v>
      </c>
      <c r="D46" s="19">
        <f t="shared" si="6"/>
        <v>6491.908275083734</v>
      </c>
      <c r="E46" s="11"/>
      <c r="F46" s="16"/>
      <c r="G46" s="11">
        <f t="shared" si="7"/>
        <v>100.07</v>
      </c>
      <c r="H46" s="38">
        <f t="shared" si="8"/>
        <v>6492</v>
      </c>
      <c r="I46" s="45">
        <v>1557</v>
      </c>
      <c r="J46" s="45">
        <v>1557</v>
      </c>
      <c r="K46" s="45">
        <v>1557</v>
      </c>
      <c r="L46" s="45">
        <v>1557</v>
      </c>
      <c r="M46" s="43">
        <f t="shared" si="9"/>
        <v>264</v>
      </c>
    </row>
    <row r="47" spans="1:13" s="2" customFormat="1" ht="13.5" customHeight="1">
      <c r="A47" s="11">
        <v>9</v>
      </c>
      <c r="B47" s="11" t="s">
        <v>50</v>
      </c>
      <c r="C47" s="11">
        <v>132.75</v>
      </c>
      <c r="D47" s="19">
        <f t="shared" si="6"/>
        <v>8611.979849279161</v>
      </c>
      <c r="E47" s="11"/>
      <c r="F47" s="16"/>
      <c r="G47" s="11">
        <f t="shared" si="7"/>
        <v>132.75</v>
      </c>
      <c r="H47" s="38">
        <f t="shared" si="8"/>
        <v>8612</v>
      </c>
      <c r="I47" s="45">
        <v>2066</v>
      </c>
      <c r="J47" s="45">
        <v>2066</v>
      </c>
      <c r="K47" s="45">
        <v>2066</v>
      </c>
      <c r="L47" s="45">
        <v>2066</v>
      </c>
      <c r="M47" s="43">
        <f t="shared" si="9"/>
        <v>348</v>
      </c>
    </row>
    <row r="48" spans="1:13" s="2" customFormat="1" ht="12.75">
      <c r="A48" s="11">
        <v>10</v>
      </c>
      <c r="B48" s="11" t="s">
        <v>51</v>
      </c>
      <c r="C48" s="11">
        <v>151.57</v>
      </c>
      <c r="D48" s="19">
        <f t="shared" si="6"/>
        <v>9832.90234090578</v>
      </c>
      <c r="E48" s="11"/>
      <c r="F48" s="16"/>
      <c r="G48" s="11">
        <f t="shared" si="7"/>
        <v>151.57</v>
      </c>
      <c r="H48" s="38">
        <f t="shared" si="8"/>
        <v>9833</v>
      </c>
      <c r="I48" s="45">
        <v>2360</v>
      </c>
      <c r="J48" s="45">
        <v>2360</v>
      </c>
      <c r="K48" s="45">
        <v>2360</v>
      </c>
      <c r="L48" s="45">
        <v>2360</v>
      </c>
      <c r="M48" s="43">
        <f t="shared" si="9"/>
        <v>393</v>
      </c>
    </row>
    <row r="49" spans="1:13" s="2" customFormat="1" ht="12.75">
      <c r="A49" s="8">
        <v>10</v>
      </c>
      <c r="B49" s="8" t="s">
        <v>52</v>
      </c>
      <c r="C49" s="8">
        <f aca="true" t="shared" si="10" ref="C49:M49">SUM(C39:C48)</f>
        <v>1098.7199999999998</v>
      </c>
      <c r="D49" s="25">
        <f t="shared" si="10"/>
        <v>71278</v>
      </c>
      <c r="E49" s="25">
        <f t="shared" si="10"/>
        <v>0</v>
      </c>
      <c r="F49" s="25">
        <f t="shared" si="10"/>
        <v>0</v>
      </c>
      <c r="G49" s="25">
        <f t="shared" si="10"/>
        <v>1098.7199999999998</v>
      </c>
      <c r="H49" s="40">
        <f t="shared" si="10"/>
        <v>71278</v>
      </c>
      <c r="I49" s="40">
        <f t="shared" si="10"/>
        <v>17100</v>
      </c>
      <c r="J49" s="40">
        <f t="shared" si="10"/>
        <v>17100</v>
      </c>
      <c r="K49" s="40">
        <f t="shared" si="10"/>
        <v>17100</v>
      </c>
      <c r="L49" s="40">
        <f t="shared" si="10"/>
        <v>17100</v>
      </c>
      <c r="M49" s="40">
        <f t="shared" si="10"/>
        <v>2878</v>
      </c>
    </row>
    <row r="50" spans="1:13" s="2" customFormat="1" ht="12.75">
      <c r="A50" s="8"/>
      <c r="B50" s="8"/>
      <c r="C50" s="13"/>
      <c r="D50" s="13"/>
      <c r="E50" s="13"/>
      <c r="F50" s="13"/>
      <c r="G50" s="13"/>
      <c r="H50" s="36"/>
      <c r="I50" s="45"/>
      <c r="J50" s="45"/>
      <c r="K50" s="45"/>
      <c r="L50" s="45"/>
      <c r="M50" s="45"/>
    </row>
    <row r="51" spans="1:13" s="2" customFormat="1" ht="12.75">
      <c r="A51" s="8"/>
      <c r="B51" s="8"/>
      <c r="C51" s="13"/>
      <c r="D51" s="13"/>
      <c r="E51" s="13"/>
      <c r="F51" s="13"/>
      <c r="G51" s="13"/>
      <c r="H51" s="36"/>
      <c r="I51" s="45"/>
      <c r="J51" s="45"/>
      <c r="K51" s="45"/>
      <c r="L51" s="45"/>
      <c r="M51" s="45"/>
    </row>
    <row r="52" spans="1:13" ht="12.75">
      <c r="A52" s="11"/>
      <c r="B52" s="11"/>
      <c r="C52" s="11"/>
      <c r="D52" s="28"/>
      <c r="E52" s="11"/>
      <c r="F52" s="16"/>
      <c r="G52" s="16"/>
      <c r="H52" s="37"/>
      <c r="I52" s="43"/>
      <c r="J52" s="43"/>
      <c r="K52" s="43"/>
      <c r="L52" s="43"/>
      <c r="M52" s="43"/>
    </row>
    <row r="53" spans="1:13" ht="12.75">
      <c r="A53" s="11"/>
      <c r="B53" s="11"/>
      <c r="C53" s="11"/>
      <c r="D53" s="29">
        <v>168817</v>
      </c>
      <c r="E53" s="11"/>
      <c r="F53" s="16"/>
      <c r="G53" s="16"/>
      <c r="H53" s="37"/>
      <c r="I53" s="43"/>
      <c r="J53" s="43"/>
      <c r="K53" s="43"/>
      <c r="L53" s="43"/>
      <c r="M53" s="43"/>
    </row>
    <row r="54" spans="1:13" ht="12.75">
      <c r="A54" s="11"/>
      <c r="B54" s="11" t="s">
        <v>53</v>
      </c>
      <c r="C54" s="11"/>
      <c r="D54" s="30">
        <f>D53/C72</f>
        <v>177.7208127171281</v>
      </c>
      <c r="E54" s="11"/>
      <c r="F54" s="16"/>
      <c r="G54" s="16"/>
      <c r="H54" s="37"/>
      <c r="I54" s="43"/>
      <c r="J54" s="43"/>
      <c r="K54" s="43"/>
      <c r="L54" s="43"/>
      <c r="M54" s="43"/>
    </row>
    <row r="55" spans="1:13" ht="12.75">
      <c r="A55" s="11">
        <v>1</v>
      </c>
      <c r="B55" s="11" t="s">
        <v>54</v>
      </c>
      <c r="C55" s="11">
        <v>110.58</v>
      </c>
      <c r="D55" s="19">
        <f aca="true" t="shared" si="11" ref="D55:D71">C55*$D$54</f>
        <v>19652.367470260026</v>
      </c>
      <c r="E55" s="11"/>
      <c r="F55" s="16"/>
      <c r="G55" s="11">
        <f>C55</f>
        <v>110.58</v>
      </c>
      <c r="H55" s="38">
        <f>ROUND(D55+F55,0)</f>
        <v>19652</v>
      </c>
      <c r="I55" s="43">
        <v>4715</v>
      </c>
      <c r="J55" s="43">
        <v>4715</v>
      </c>
      <c r="K55" s="43">
        <v>4715</v>
      </c>
      <c r="L55" s="43">
        <v>4715</v>
      </c>
      <c r="M55" s="43">
        <f t="shared" si="9"/>
        <v>792</v>
      </c>
    </row>
    <row r="56" spans="1:13" ht="12.75">
      <c r="A56" s="11">
        <v>2</v>
      </c>
      <c r="B56" s="11" t="s">
        <v>55</v>
      </c>
      <c r="C56" s="11">
        <v>94.49</v>
      </c>
      <c r="D56" s="19">
        <f t="shared" si="11"/>
        <v>16792.839593641434</v>
      </c>
      <c r="E56" s="11"/>
      <c r="F56" s="16"/>
      <c r="G56" s="11">
        <f aca="true" t="shared" si="12" ref="G56:G71">C56</f>
        <v>94.49</v>
      </c>
      <c r="H56" s="38">
        <f aca="true" t="shared" si="13" ref="H56:H71">ROUND(D56+F56,0)</f>
        <v>16793</v>
      </c>
      <c r="I56" s="43">
        <v>4029</v>
      </c>
      <c r="J56" s="43">
        <v>4029</v>
      </c>
      <c r="K56" s="43">
        <v>4029</v>
      </c>
      <c r="L56" s="43">
        <v>4029</v>
      </c>
      <c r="M56" s="43">
        <f t="shared" si="9"/>
        <v>677</v>
      </c>
    </row>
    <row r="57" spans="1:13" ht="12.75">
      <c r="A57" s="11">
        <v>3</v>
      </c>
      <c r="B57" s="11" t="s">
        <v>56</v>
      </c>
      <c r="C57" s="11">
        <v>67.84</v>
      </c>
      <c r="D57" s="19">
        <f t="shared" si="11"/>
        <v>12056.57993472997</v>
      </c>
      <c r="E57" s="11"/>
      <c r="F57" s="16"/>
      <c r="G57" s="11">
        <f t="shared" si="12"/>
        <v>67.84</v>
      </c>
      <c r="H57" s="38">
        <f t="shared" si="13"/>
        <v>12057</v>
      </c>
      <c r="I57" s="43">
        <v>2892</v>
      </c>
      <c r="J57" s="43">
        <v>2892</v>
      </c>
      <c r="K57" s="43">
        <v>2892</v>
      </c>
      <c r="L57" s="43">
        <v>2892</v>
      </c>
      <c r="M57" s="43">
        <f t="shared" si="9"/>
        <v>489</v>
      </c>
    </row>
    <row r="58" spans="1:13" ht="12.75">
      <c r="A58" s="11">
        <v>4</v>
      </c>
      <c r="B58" s="11" t="s">
        <v>15</v>
      </c>
      <c r="C58" s="11">
        <v>147.97</v>
      </c>
      <c r="D58" s="19">
        <f t="shared" si="11"/>
        <v>26297.348657753446</v>
      </c>
      <c r="E58" s="11"/>
      <c r="F58" s="16"/>
      <c r="G58" s="11">
        <f t="shared" si="12"/>
        <v>147.97</v>
      </c>
      <c r="H58" s="38">
        <f t="shared" si="13"/>
        <v>26297</v>
      </c>
      <c r="I58" s="43">
        <v>6309</v>
      </c>
      <c r="J58" s="43">
        <v>6309</v>
      </c>
      <c r="K58" s="43">
        <v>6309</v>
      </c>
      <c r="L58" s="43">
        <v>6309</v>
      </c>
      <c r="M58" s="43">
        <f t="shared" si="9"/>
        <v>1061</v>
      </c>
    </row>
    <row r="59" spans="1:13" ht="12.75">
      <c r="A59" s="11">
        <v>5</v>
      </c>
      <c r="B59" s="11" t="s">
        <v>57</v>
      </c>
      <c r="C59" s="11">
        <v>51.64</v>
      </c>
      <c r="D59" s="19">
        <f t="shared" si="11"/>
        <v>9177.502768712495</v>
      </c>
      <c r="E59" s="11"/>
      <c r="F59" s="16"/>
      <c r="G59" s="11">
        <f t="shared" si="12"/>
        <v>51.64</v>
      </c>
      <c r="H59" s="38">
        <f t="shared" si="13"/>
        <v>9178</v>
      </c>
      <c r="I59" s="43">
        <v>2202</v>
      </c>
      <c r="J59" s="43">
        <v>2202</v>
      </c>
      <c r="K59" s="43">
        <v>2202</v>
      </c>
      <c r="L59" s="43">
        <v>2202</v>
      </c>
      <c r="M59" s="43">
        <f t="shared" si="9"/>
        <v>370</v>
      </c>
    </row>
    <row r="60" spans="1:13" ht="12.75">
      <c r="A60" s="11">
        <v>6</v>
      </c>
      <c r="B60" s="11" t="s">
        <v>19</v>
      </c>
      <c r="C60" s="11">
        <v>111.68</v>
      </c>
      <c r="D60" s="19">
        <f t="shared" si="11"/>
        <v>19847.860364248867</v>
      </c>
      <c r="E60" s="11"/>
      <c r="F60" s="16"/>
      <c r="G60" s="11">
        <f t="shared" si="12"/>
        <v>111.68</v>
      </c>
      <c r="H60" s="38">
        <f t="shared" si="13"/>
        <v>19848</v>
      </c>
      <c r="I60" s="43">
        <v>4762</v>
      </c>
      <c r="J60" s="43">
        <v>4762</v>
      </c>
      <c r="K60" s="43">
        <v>4762</v>
      </c>
      <c r="L60" s="43">
        <v>4762</v>
      </c>
      <c r="M60" s="43">
        <f t="shared" si="9"/>
        <v>800</v>
      </c>
    </row>
    <row r="61" spans="1:13" ht="12.75">
      <c r="A61" s="11">
        <v>7</v>
      </c>
      <c r="B61" s="11" t="s">
        <v>21</v>
      </c>
      <c r="C61" s="11">
        <v>38.89</v>
      </c>
      <c r="D61" s="19">
        <f t="shared" si="11"/>
        <v>6911.562406569112</v>
      </c>
      <c r="E61" s="11"/>
      <c r="F61" s="16"/>
      <c r="G61" s="11">
        <f t="shared" si="12"/>
        <v>38.89</v>
      </c>
      <c r="H61" s="38">
        <f t="shared" si="13"/>
        <v>6912</v>
      </c>
      <c r="I61" s="43">
        <v>1658</v>
      </c>
      <c r="J61" s="43">
        <v>1658</v>
      </c>
      <c r="K61" s="43">
        <v>1658</v>
      </c>
      <c r="L61" s="43">
        <v>1658</v>
      </c>
      <c r="M61" s="43">
        <f t="shared" si="9"/>
        <v>280</v>
      </c>
    </row>
    <row r="62" spans="1:13" ht="12.75">
      <c r="A62" s="11">
        <v>8</v>
      </c>
      <c r="B62" s="11" t="s">
        <v>22</v>
      </c>
      <c r="C62" s="11">
        <v>38.24</v>
      </c>
      <c r="D62" s="19">
        <f t="shared" si="11"/>
        <v>6796.043878302979</v>
      </c>
      <c r="E62" s="11"/>
      <c r="F62" s="16"/>
      <c r="G62" s="11">
        <f t="shared" si="12"/>
        <v>38.24</v>
      </c>
      <c r="H62" s="38">
        <f t="shared" si="13"/>
        <v>6796</v>
      </c>
      <c r="I62" s="43">
        <v>1630</v>
      </c>
      <c r="J62" s="43">
        <v>1630</v>
      </c>
      <c r="K62" s="43">
        <v>1630</v>
      </c>
      <c r="L62" s="43">
        <v>1630</v>
      </c>
      <c r="M62" s="43">
        <f t="shared" si="9"/>
        <v>276</v>
      </c>
    </row>
    <row r="63" spans="1:13" ht="12.75">
      <c r="A63" s="11">
        <v>9</v>
      </c>
      <c r="B63" s="11" t="s">
        <v>24</v>
      </c>
      <c r="C63" s="11">
        <v>47.24</v>
      </c>
      <c r="D63" s="19">
        <f t="shared" si="11"/>
        <v>8395.531192757131</v>
      </c>
      <c r="E63" s="11"/>
      <c r="F63" s="16"/>
      <c r="G63" s="11">
        <f t="shared" si="12"/>
        <v>47.24</v>
      </c>
      <c r="H63" s="38">
        <f t="shared" si="13"/>
        <v>8396</v>
      </c>
      <c r="I63" s="43">
        <v>2014</v>
      </c>
      <c r="J63" s="43">
        <v>2014</v>
      </c>
      <c r="K63" s="43">
        <v>2014</v>
      </c>
      <c r="L63" s="43">
        <v>2014</v>
      </c>
      <c r="M63" s="43">
        <f t="shared" si="9"/>
        <v>340</v>
      </c>
    </row>
    <row r="64" spans="1:13" ht="12.75">
      <c r="A64" s="11">
        <v>10</v>
      </c>
      <c r="B64" s="11" t="s">
        <v>23</v>
      </c>
      <c r="C64" s="11">
        <v>40.12</v>
      </c>
      <c r="D64" s="19">
        <f t="shared" si="11"/>
        <v>7130.159006211179</v>
      </c>
      <c r="E64" s="11"/>
      <c r="F64" s="16"/>
      <c r="G64" s="11">
        <f t="shared" si="12"/>
        <v>40.12</v>
      </c>
      <c r="H64" s="38">
        <f t="shared" si="13"/>
        <v>7130</v>
      </c>
      <c r="I64" s="43">
        <v>1711</v>
      </c>
      <c r="J64" s="43">
        <v>1711</v>
      </c>
      <c r="K64" s="43">
        <v>1711</v>
      </c>
      <c r="L64" s="43">
        <v>1711</v>
      </c>
      <c r="M64" s="43">
        <f t="shared" si="9"/>
        <v>286</v>
      </c>
    </row>
    <row r="65" spans="1:13" ht="12.75">
      <c r="A65" s="11">
        <v>11</v>
      </c>
      <c r="B65" s="11" t="s">
        <v>58</v>
      </c>
      <c r="C65" s="11">
        <v>22.07</v>
      </c>
      <c r="D65" s="19">
        <f t="shared" si="11"/>
        <v>3922.2983366670173</v>
      </c>
      <c r="E65" s="11"/>
      <c r="F65" s="16"/>
      <c r="G65" s="11">
        <f t="shared" si="12"/>
        <v>22.07</v>
      </c>
      <c r="H65" s="38">
        <f t="shared" si="13"/>
        <v>3922</v>
      </c>
      <c r="I65" s="43">
        <v>941</v>
      </c>
      <c r="J65" s="43">
        <v>941</v>
      </c>
      <c r="K65" s="43">
        <v>941</v>
      </c>
      <c r="L65" s="43">
        <v>941</v>
      </c>
      <c r="M65" s="43">
        <f t="shared" si="9"/>
        <v>158</v>
      </c>
    </row>
    <row r="66" spans="1:13" ht="12.75">
      <c r="A66" s="11">
        <v>12</v>
      </c>
      <c r="B66" s="11" t="s">
        <v>59</v>
      </c>
      <c r="C66" s="11">
        <v>35.39</v>
      </c>
      <c r="D66" s="19">
        <f t="shared" si="11"/>
        <v>6289.5395620591635</v>
      </c>
      <c r="E66" s="11"/>
      <c r="F66" s="16"/>
      <c r="G66" s="11">
        <f t="shared" si="12"/>
        <v>35.39</v>
      </c>
      <c r="H66" s="38">
        <f t="shared" si="13"/>
        <v>6290</v>
      </c>
      <c r="I66" s="43">
        <v>1509</v>
      </c>
      <c r="J66" s="43">
        <v>1509</v>
      </c>
      <c r="K66" s="43">
        <v>1509</v>
      </c>
      <c r="L66" s="43">
        <v>1509</v>
      </c>
      <c r="M66" s="43">
        <f t="shared" si="9"/>
        <v>254</v>
      </c>
    </row>
    <row r="67" spans="1:13" ht="12.75">
      <c r="A67" s="11">
        <v>13</v>
      </c>
      <c r="B67" s="11" t="s">
        <v>60</v>
      </c>
      <c r="C67" s="11">
        <v>33.44</v>
      </c>
      <c r="D67" s="19">
        <f t="shared" si="11"/>
        <v>5942.983977260763</v>
      </c>
      <c r="E67" s="11"/>
      <c r="F67" s="16"/>
      <c r="G67" s="11">
        <f t="shared" si="12"/>
        <v>33.44</v>
      </c>
      <c r="H67" s="38">
        <f t="shared" si="13"/>
        <v>5943</v>
      </c>
      <c r="I67" s="43">
        <v>1426</v>
      </c>
      <c r="J67" s="43">
        <v>1426</v>
      </c>
      <c r="K67" s="43">
        <v>1426</v>
      </c>
      <c r="L67" s="43">
        <v>1426</v>
      </c>
      <c r="M67" s="43">
        <f t="shared" si="9"/>
        <v>239</v>
      </c>
    </row>
    <row r="68" spans="1:13" ht="12.75">
      <c r="A68" s="11">
        <v>14</v>
      </c>
      <c r="B68" s="11" t="s">
        <v>61</v>
      </c>
      <c r="C68" s="11">
        <v>26.79</v>
      </c>
      <c r="D68" s="19">
        <f t="shared" si="11"/>
        <v>4761.140572691862</v>
      </c>
      <c r="E68" s="11"/>
      <c r="F68" s="16"/>
      <c r="G68" s="11">
        <f t="shared" si="12"/>
        <v>26.79</v>
      </c>
      <c r="H68" s="38">
        <f t="shared" si="13"/>
        <v>4761</v>
      </c>
      <c r="I68" s="43">
        <v>1142</v>
      </c>
      <c r="J68" s="43">
        <v>1142</v>
      </c>
      <c r="K68" s="43">
        <v>1142</v>
      </c>
      <c r="L68" s="43">
        <v>1142</v>
      </c>
      <c r="M68" s="43">
        <f t="shared" si="9"/>
        <v>193</v>
      </c>
    </row>
    <row r="69" spans="1:13" ht="15">
      <c r="A69" s="11">
        <v>15</v>
      </c>
      <c r="B69" s="31" t="s">
        <v>62</v>
      </c>
      <c r="C69" s="11">
        <v>31.77</v>
      </c>
      <c r="D69" s="19">
        <f t="shared" si="11"/>
        <v>5646.19022002316</v>
      </c>
      <c r="E69" s="11"/>
      <c r="F69" s="16"/>
      <c r="G69" s="11">
        <f t="shared" si="12"/>
        <v>31.77</v>
      </c>
      <c r="H69" s="38">
        <f t="shared" si="13"/>
        <v>5646</v>
      </c>
      <c r="I69" s="44">
        <v>1355</v>
      </c>
      <c r="J69" s="44">
        <v>1355</v>
      </c>
      <c r="K69" s="44">
        <v>1355</v>
      </c>
      <c r="L69" s="44">
        <v>1355</v>
      </c>
      <c r="M69" s="43">
        <f t="shared" si="9"/>
        <v>226</v>
      </c>
    </row>
    <row r="70" spans="1:13" ht="15">
      <c r="A70" s="11">
        <v>16</v>
      </c>
      <c r="B70" s="31" t="s">
        <v>63</v>
      </c>
      <c r="C70" s="11">
        <v>23.409999999999997</v>
      </c>
      <c r="D70" s="19">
        <f t="shared" si="11"/>
        <v>4160.444225707968</v>
      </c>
      <c r="E70" s="11"/>
      <c r="F70" s="16"/>
      <c r="G70" s="11">
        <f t="shared" si="12"/>
        <v>23.409999999999997</v>
      </c>
      <c r="H70" s="38">
        <f t="shared" si="13"/>
        <v>4160</v>
      </c>
      <c r="I70" s="44">
        <v>998</v>
      </c>
      <c r="J70" s="44">
        <v>998</v>
      </c>
      <c r="K70" s="44">
        <v>998</v>
      </c>
      <c r="L70" s="44">
        <v>998</v>
      </c>
      <c r="M70" s="43">
        <f t="shared" si="9"/>
        <v>168</v>
      </c>
    </row>
    <row r="71" spans="1:13" ht="15">
      <c r="A71" s="11">
        <v>17</v>
      </c>
      <c r="B71" s="31" t="s">
        <v>64</v>
      </c>
      <c r="C71" s="11">
        <v>28.34</v>
      </c>
      <c r="D71" s="19">
        <f t="shared" si="11"/>
        <v>5036.607832403411</v>
      </c>
      <c r="E71" s="11"/>
      <c r="F71" s="16"/>
      <c r="G71" s="11">
        <f t="shared" si="12"/>
        <v>28.34</v>
      </c>
      <c r="H71" s="38">
        <f>ROUND(D71+F71,0)-1</f>
        <v>5036</v>
      </c>
      <c r="I71" s="44">
        <v>1207</v>
      </c>
      <c r="J71" s="44">
        <v>1207</v>
      </c>
      <c r="K71" s="44">
        <v>1207</v>
      </c>
      <c r="L71" s="47">
        <v>1207</v>
      </c>
      <c r="M71" s="43">
        <f t="shared" si="9"/>
        <v>208</v>
      </c>
    </row>
    <row r="72" spans="1:13" s="2" customFormat="1" ht="12.75">
      <c r="A72" s="8">
        <v>17</v>
      </c>
      <c r="B72" s="8" t="s">
        <v>65</v>
      </c>
      <c r="C72" s="13">
        <f aca="true" t="shared" si="14" ref="C72:M72">SUM(C55:C71)</f>
        <v>949.9000000000001</v>
      </c>
      <c r="D72" s="13">
        <f t="shared" si="14"/>
        <v>168816.99999999997</v>
      </c>
      <c r="E72" s="13">
        <f t="shared" si="14"/>
        <v>0</v>
      </c>
      <c r="F72" s="13">
        <f t="shared" si="14"/>
        <v>0</v>
      </c>
      <c r="G72" s="13">
        <f t="shared" si="14"/>
        <v>949.9000000000001</v>
      </c>
      <c r="H72" s="36">
        <f>SUM(H55:H71)</f>
        <v>168817</v>
      </c>
      <c r="I72" s="36">
        <f t="shared" si="14"/>
        <v>40500</v>
      </c>
      <c r="J72" s="36">
        <f t="shared" si="14"/>
        <v>40500</v>
      </c>
      <c r="K72" s="36">
        <f t="shared" si="14"/>
        <v>40500</v>
      </c>
      <c r="L72" s="36">
        <f t="shared" si="14"/>
        <v>40500</v>
      </c>
      <c r="M72" s="48">
        <f t="shared" si="14"/>
        <v>6817</v>
      </c>
    </row>
    <row r="73" spans="1:13" ht="12.75">
      <c r="A73" s="11"/>
      <c r="B73" s="11"/>
      <c r="C73" s="11"/>
      <c r="D73" s="28"/>
      <c r="E73" s="11"/>
      <c r="F73" s="16"/>
      <c r="G73" s="16"/>
      <c r="H73" s="37"/>
      <c r="I73" s="43"/>
      <c r="J73" s="43"/>
      <c r="K73" s="43"/>
      <c r="L73" s="49"/>
      <c r="M73" s="43"/>
    </row>
    <row r="74" spans="1:13" ht="12.75">
      <c r="A74" s="11"/>
      <c r="B74" s="11"/>
      <c r="C74" s="11"/>
      <c r="D74" s="29">
        <v>18758</v>
      </c>
      <c r="E74" s="11"/>
      <c r="F74" s="16"/>
      <c r="G74" s="16"/>
      <c r="H74" s="37"/>
      <c r="I74" s="43"/>
      <c r="J74" s="43"/>
      <c r="K74" s="43"/>
      <c r="L74" s="49"/>
      <c r="M74" s="43"/>
    </row>
    <row r="75" spans="1:13" ht="12.75">
      <c r="A75" s="11"/>
      <c r="B75" s="11" t="s">
        <v>66</v>
      </c>
      <c r="C75" s="11"/>
      <c r="D75" s="32">
        <f>D74/C81</f>
        <v>153.48989444398984</v>
      </c>
      <c r="E75" s="11"/>
      <c r="F75" s="16"/>
      <c r="G75" s="16"/>
      <c r="H75" s="37"/>
      <c r="I75" s="43"/>
      <c r="J75" s="43"/>
      <c r="K75" s="43"/>
      <c r="L75" s="49"/>
      <c r="M75" s="43"/>
    </row>
    <row r="76" spans="1:13" ht="15">
      <c r="A76" s="11">
        <v>1</v>
      </c>
      <c r="B76" s="33" t="s">
        <v>67</v>
      </c>
      <c r="C76" s="18">
        <v>16.98</v>
      </c>
      <c r="D76" s="28">
        <f>C76*$D$75</f>
        <v>2606.2584076589474</v>
      </c>
      <c r="E76" s="11"/>
      <c r="F76" s="16"/>
      <c r="G76" s="11">
        <f aca="true" t="shared" si="15" ref="G76:G80">C76</f>
        <v>16.98</v>
      </c>
      <c r="H76" s="38">
        <f>ROUND(D76+F76,0)</f>
        <v>2606</v>
      </c>
      <c r="I76" s="43">
        <v>625</v>
      </c>
      <c r="J76" s="43">
        <v>625</v>
      </c>
      <c r="K76" s="43">
        <v>625</v>
      </c>
      <c r="L76" s="49">
        <v>625</v>
      </c>
      <c r="M76" s="43">
        <f>H76-I76-J76-K76-L76</f>
        <v>106</v>
      </c>
    </row>
    <row r="77" spans="1:13" ht="15">
      <c r="A77" s="11">
        <v>2</v>
      </c>
      <c r="B77" s="33" t="s">
        <v>68</v>
      </c>
      <c r="C77" s="18">
        <v>29.62</v>
      </c>
      <c r="D77" s="28">
        <f>C77*$D$75</f>
        <v>4546.370673430979</v>
      </c>
      <c r="E77" s="11"/>
      <c r="F77" s="16"/>
      <c r="G77" s="11">
        <f t="shared" si="15"/>
        <v>29.62</v>
      </c>
      <c r="H77" s="38">
        <f>ROUND(D77+F77,0)</f>
        <v>4546</v>
      </c>
      <c r="I77" s="43">
        <v>1091</v>
      </c>
      <c r="J77" s="43">
        <v>1091</v>
      </c>
      <c r="K77" s="43">
        <v>1091</v>
      </c>
      <c r="L77" s="49">
        <v>1091</v>
      </c>
      <c r="M77" s="43">
        <f>H77-I77-J77-K77-L77</f>
        <v>182</v>
      </c>
    </row>
    <row r="78" spans="1:13" ht="15">
      <c r="A78" s="11">
        <v>3</v>
      </c>
      <c r="B78" s="33" t="s">
        <v>69</v>
      </c>
      <c r="C78" s="18">
        <v>29.62</v>
      </c>
      <c r="D78" s="28">
        <f>C78*$D$75</f>
        <v>4546.370673430979</v>
      </c>
      <c r="E78" s="11"/>
      <c r="F78" s="16"/>
      <c r="G78" s="11">
        <f t="shared" si="15"/>
        <v>29.62</v>
      </c>
      <c r="H78" s="38">
        <f>ROUND(D78+F78,0)</f>
        <v>4546</v>
      </c>
      <c r="I78" s="43">
        <v>1091</v>
      </c>
      <c r="J78" s="43">
        <v>1091</v>
      </c>
      <c r="K78" s="43">
        <v>1091</v>
      </c>
      <c r="L78" s="49">
        <v>1091</v>
      </c>
      <c r="M78" s="43">
        <f>H78-I78-J78-K78-L78</f>
        <v>182</v>
      </c>
    </row>
    <row r="79" spans="1:13" ht="15">
      <c r="A79" s="11">
        <v>4</v>
      </c>
      <c r="B79" s="34" t="s">
        <v>70</v>
      </c>
      <c r="C79" s="18">
        <v>13.87</v>
      </c>
      <c r="D79" s="28">
        <f>C79*$D$75</f>
        <v>2128.904835938139</v>
      </c>
      <c r="E79" s="11"/>
      <c r="F79" s="16"/>
      <c r="G79" s="11">
        <f t="shared" si="15"/>
        <v>13.87</v>
      </c>
      <c r="H79" s="38">
        <f>ROUND(D79+F79,0)</f>
        <v>2129</v>
      </c>
      <c r="I79" s="43">
        <v>511</v>
      </c>
      <c r="J79" s="43">
        <v>511</v>
      </c>
      <c r="K79" s="43">
        <v>511</v>
      </c>
      <c r="L79" s="49">
        <v>511</v>
      </c>
      <c r="M79" s="43">
        <f>H79-I79-J79-K79-L79</f>
        <v>85</v>
      </c>
    </row>
    <row r="80" spans="1:13" ht="15">
      <c r="A80" s="11">
        <v>5</v>
      </c>
      <c r="B80" s="35" t="s">
        <v>71</v>
      </c>
      <c r="C80" s="18">
        <v>32.12</v>
      </c>
      <c r="D80" s="28">
        <f>C80*$D$75</f>
        <v>4930.095409540953</v>
      </c>
      <c r="E80" s="11"/>
      <c r="F80" s="16"/>
      <c r="G80" s="11">
        <f t="shared" si="15"/>
        <v>32.12</v>
      </c>
      <c r="H80" s="38">
        <f>ROUND(D80+F80,0)+1</f>
        <v>4931</v>
      </c>
      <c r="I80" s="43">
        <v>1182</v>
      </c>
      <c r="J80" s="43">
        <v>1182</v>
      </c>
      <c r="K80" s="43">
        <v>1182</v>
      </c>
      <c r="L80" s="49">
        <v>1182</v>
      </c>
      <c r="M80" s="43">
        <f>H80-I80-J80-K80-L80</f>
        <v>203</v>
      </c>
    </row>
    <row r="81" spans="1:13" s="2" customFormat="1" ht="12.75">
      <c r="A81" s="8">
        <v>5</v>
      </c>
      <c r="B81" s="8" t="s">
        <v>72</v>
      </c>
      <c r="C81" s="25">
        <f aca="true" t="shared" si="16" ref="C81:M81">SUM(C76:C80)</f>
        <v>122.21000000000001</v>
      </c>
      <c r="D81" s="25">
        <f t="shared" si="16"/>
        <v>18757.999999999996</v>
      </c>
      <c r="E81" s="25">
        <f t="shared" si="16"/>
        <v>0</v>
      </c>
      <c r="F81" s="25">
        <f t="shared" si="16"/>
        <v>0</v>
      </c>
      <c r="G81" s="25">
        <f t="shared" si="16"/>
        <v>122.21000000000001</v>
      </c>
      <c r="H81" s="40">
        <f t="shared" si="16"/>
        <v>18758</v>
      </c>
      <c r="I81" s="40">
        <f t="shared" si="16"/>
        <v>4500</v>
      </c>
      <c r="J81" s="40">
        <f t="shared" si="16"/>
        <v>4500</v>
      </c>
      <c r="K81" s="40">
        <f t="shared" si="16"/>
        <v>4500</v>
      </c>
      <c r="L81" s="40">
        <f t="shared" si="16"/>
        <v>4500</v>
      </c>
      <c r="M81" s="50">
        <f t="shared" si="16"/>
        <v>758</v>
      </c>
    </row>
    <row r="82" spans="1:13" s="2" customFormat="1" ht="12.75">
      <c r="A82" s="8">
        <v>22</v>
      </c>
      <c r="B82" s="8" t="s">
        <v>73</v>
      </c>
      <c r="C82" s="25">
        <f aca="true" t="shared" si="17" ref="C82:M82">C72+C81</f>
        <v>1072.1100000000001</v>
      </c>
      <c r="D82" s="25">
        <f t="shared" si="17"/>
        <v>187574.99999999997</v>
      </c>
      <c r="E82" s="25">
        <f t="shared" si="17"/>
        <v>0</v>
      </c>
      <c r="F82" s="25">
        <f t="shared" si="17"/>
        <v>0</v>
      </c>
      <c r="G82" s="25">
        <f t="shared" si="17"/>
        <v>1072.1100000000001</v>
      </c>
      <c r="H82" s="40">
        <f t="shared" si="17"/>
        <v>187575</v>
      </c>
      <c r="I82" s="40">
        <f t="shared" si="17"/>
        <v>45000</v>
      </c>
      <c r="J82" s="40">
        <f t="shared" si="17"/>
        <v>45000</v>
      </c>
      <c r="K82" s="40">
        <f t="shared" si="17"/>
        <v>45000</v>
      </c>
      <c r="L82" s="40">
        <f t="shared" si="17"/>
        <v>45000</v>
      </c>
      <c r="M82" s="50">
        <f t="shared" si="17"/>
        <v>7575</v>
      </c>
    </row>
    <row r="83" spans="1:13" ht="12.75">
      <c r="A83" s="11"/>
      <c r="B83" s="11"/>
      <c r="C83" s="18"/>
      <c r="D83" s="18"/>
      <c r="E83" s="18"/>
      <c r="F83" s="18"/>
      <c r="G83" s="18"/>
      <c r="H83" s="46"/>
      <c r="I83" s="46"/>
      <c r="J83" s="46"/>
      <c r="K83" s="46"/>
      <c r="L83" s="46"/>
      <c r="M83" s="51"/>
    </row>
    <row r="84" spans="1:13" ht="12.75">
      <c r="A84" s="11"/>
      <c r="B84" s="11"/>
      <c r="C84" s="18"/>
      <c r="D84" s="18"/>
      <c r="E84" s="18"/>
      <c r="F84" s="18"/>
      <c r="G84" s="18"/>
      <c r="H84" s="46"/>
      <c r="I84" s="46"/>
      <c r="J84" s="46"/>
      <c r="K84" s="46"/>
      <c r="L84" s="46"/>
      <c r="M84" s="51"/>
    </row>
    <row r="85" spans="1:13" s="2" customFormat="1" ht="38.25">
      <c r="A85" s="8"/>
      <c r="B85" s="9" t="s">
        <v>74</v>
      </c>
      <c r="C85" s="25">
        <f aca="true" t="shared" si="18" ref="C85:M85">C33+C49+C82</f>
        <v>23522.449999999997</v>
      </c>
      <c r="D85" s="25">
        <f t="shared" si="18"/>
        <v>3402235.0000000005</v>
      </c>
      <c r="E85" s="25">
        <f t="shared" si="18"/>
        <v>360</v>
      </c>
      <c r="F85" s="25">
        <f t="shared" si="18"/>
        <v>349265</v>
      </c>
      <c r="G85" s="25">
        <f t="shared" si="18"/>
        <v>23882.449999999997</v>
      </c>
      <c r="H85" s="40">
        <f t="shared" si="18"/>
        <v>3751500</v>
      </c>
      <c r="I85" s="40">
        <f t="shared" si="18"/>
        <v>900000</v>
      </c>
      <c r="J85" s="40">
        <f t="shared" si="18"/>
        <v>900000</v>
      </c>
      <c r="K85" s="40">
        <f t="shared" si="18"/>
        <v>900000</v>
      </c>
      <c r="L85" s="40">
        <f t="shared" si="18"/>
        <v>900000</v>
      </c>
      <c r="M85" s="50">
        <f t="shared" si="18"/>
        <v>151500</v>
      </c>
    </row>
    <row r="86" ht="13.5" customHeight="1"/>
    <row r="87" spans="2:8" ht="12.75">
      <c r="B87" s="1" t="s">
        <v>75</v>
      </c>
      <c r="H87" s="5">
        <f>H85+'[1]AUG-DEC'!$J$48</f>
        <v>7503000</v>
      </c>
    </row>
  </sheetData>
  <sheetProtection selectLockedCells="1" selectUnlockedCells="1"/>
  <printOptions/>
  <pageMargins left="0.79" right="0.35" top="1.05" bottom="1.05" header="0.79" footer="0.79"/>
  <pageSetup horizontalDpi="300" verticalDpi="300" orientation="landscape" paperSize="9" scale="80"/>
  <headerFooter scaleWithDoc="0" alignWithMargins="0"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Q87"/>
  <sheetViews>
    <sheetView zoomScaleSheetLayoutView="100" workbookViewId="0" topLeftCell="A49">
      <selection activeCell="H55" sqref="H55:H71"/>
    </sheetView>
  </sheetViews>
  <sheetFormatPr defaultColWidth="9.140625" defaultRowHeight="12.75"/>
  <cols>
    <col min="1" max="1" width="4.8515625" style="1" customWidth="1"/>
    <col min="2" max="2" width="38.57421875" style="1" customWidth="1"/>
    <col min="3" max="3" width="10.8515625" style="1" customWidth="1"/>
    <col min="4" max="4" width="12.140625" style="3" customWidth="1"/>
    <col min="5" max="5" width="10.00390625" style="1" customWidth="1"/>
    <col min="6" max="6" width="11.57421875" style="3" customWidth="1"/>
    <col min="7" max="7" width="11.140625" style="4" customWidth="1"/>
    <col min="8" max="8" width="13.421875" style="5" customWidth="1"/>
    <col min="9" max="250" width="11.57421875" style="1" customWidth="1"/>
  </cols>
  <sheetData>
    <row r="1" spans="2:251" s="1" customFormat="1" ht="15.75">
      <c r="B1" s="6" t="s">
        <v>0</v>
      </c>
      <c r="D1" s="3"/>
      <c r="F1" s="3"/>
      <c r="G1" s="4"/>
      <c r="H1" s="5"/>
      <c r="IQ1"/>
    </row>
    <row r="2" spans="2:251" s="1" customFormat="1" ht="15.75">
      <c r="B2" s="7" t="s">
        <v>76</v>
      </c>
      <c r="D2" s="3"/>
      <c r="F2" s="3"/>
      <c r="G2" s="4"/>
      <c r="H2" s="5"/>
      <c r="IQ2"/>
    </row>
    <row r="3" spans="2:251" s="1" customFormat="1" ht="15.75">
      <c r="B3" s="7"/>
      <c r="D3" s="3"/>
      <c r="F3" s="3"/>
      <c r="G3" s="4"/>
      <c r="H3" s="5"/>
      <c r="IQ3"/>
    </row>
    <row r="4" spans="4:251" s="1" customFormat="1" ht="12.75">
      <c r="D4" s="3"/>
      <c r="F4" s="3"/>
      <c r="G4" s="4"/>
      <c r="H4" s="5"/>
      <c r="IQ4"/>
    </row>
    <row r="5" spans="1:251" s="1" customFormat="1" ht="51">
      <c r="A5" s="8" t="s">
        <v>2</v>
      </c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  <c r="H5" s="10" t="s">
        <v>77</v>
      </c>
      <c r="IQ5"/>
    </row>
    <row r="6" spans="1:251" s="1" customFormat="1" ht="12.75">
      <c r="A6" s="11"/>
      <c r="B6" s="11"/>
      <c r="C6" s="11"/>
      <c r="D6" s="11">
        <v>754110</v>
      </c>
      <c r="E6" s="11"/>
      <c r="F6" s="11">
        <v>83790</v>
      </c>
      <c r="G6" s="12"/>
      <c r="H6" s="13"/>
      <c r="IQ6"/>
    </row>
    <row r="7" spans="1:251" s="1" customFormat="1" ht="12.75">
      <c r="A7" s="11"/>
      <c r="B7" s="11"/>
      <c r="C7" s="11"/>
      <c r="D7" s="14">
        <f>D6/C33</f>
        <v>35.31863156050923</v>
      </c>
      <c r="E7" s="11"/>
      <c r="F7" s="15">
        <f>F6/E33</f>
        <v>232.75</v>
      </c>
      <c r="G7" s="16"/>
      <c r="H7" s="17"/>
      <c r="IQ7"/>
    </row>
    <row r="8" spans="1:251" s="1" customFormat="1" ht="14.25">
      <c r="A8" s="11">
        <v>1</v>
      </c>
      <c r="B8" s="11" t="s">
        <v>15</v>
      </c>
      <c r="C8" s="18">
        <v>3944.7</v>
      </c>
      <c r="D8" s="19">
        <f aca="true" t="shared" si="0" ref="D8:D32">C8*$D$7</f>
        <v>139321.40591674077</v>
      </c>
      <c r="E8" s="20">
        <v>60</v>
      </c>
      <c r="F8" s="21">
        <f aca="true" t="shared" si="1" ref="F8:F32">E8*$F$7</f>
        <v>13965</v>
      </c>
      <c r="G8" s="22">
        <f aca="true" t="shared" si="2" ref="G8:G32">C8+E8</f>
        <v>4004.7</v>
      </c>
      <c r="H8" s="23">
        <f aca="true" t="shared" si="3" ref="H8:H32">ROUND(D8+F8,0)</f>
        <v>153286</v>
      </c>
      <c r="IQ8"/>
    </row>
    <row r="9" spans="1:251" s="1" customFormat="1" ht="14.25">
      <c r="A9" s="11">
        <v>2</v>
      </c>
      <c r="B9" s="11" t="s">
        <v>16</v>
      </c>
      <c r="C9" s="18">
        <v>959.79</v>
      </c>
      <c r="D9" s="19">
        <f t="shared" si="0"/>
        <v>33898.469385461154</v>
      </c>
      <c r="E9" s="20"/>
      <c r="F9" s="21">
        <f t="shared" si="1"/>
        <v>0</v>
      </c>
      <c r="G9" s="22">
        <f t="shared" si="2"/>
        <v>959.79</v>
      </c>
      <c r="H9" s="23">
        <f t="shared" si="3"/>
        <v>33898</v>
      </c>
      <c r="IQ9"/>
    </row>
    <row r="10" spans="1:251" s="1" customFormat="1" ht="14.25">
      <c r="A10" s="11">
        <v>3</v>
      </c>
      <c r="B10" s="11" t="s">
        <v>17</v>
      </c>
      <c r="C10" s="18">
        <v>391</v>
      </c>
      <c r="D10" s="19">
        <f t="shared" si="0"/>
        <v>13809.58494015911</v>
      </c>
      <c r="E10" s="20"/>
      <c r="F10" s="21">
        <f t="shared" si="1"/>
        <v>0</v>
      </c>
      <c r="G10" s="22">
        <f t="shared" si="2"/>
        <v>391</v>
      </c>
      <c r="H10" s="23">
        <f t="shared" si="3"/>
        <v>13810</v>
      </c>
      <c r="IQ10"/>
    </row>
    <row r="11" spans="1:251" s="1" customFormat="1" ht="14.25">
      <c r="A11" s="11">
        <v>4</v>
      </c>
      <c r="B11" s="11" t="s">
        <v>18</v>
      </c>
      <c r="C11" s="18">
        <v>1168.5</v>
      </c>
      <c r="D11" s="19">
        <f t="shared" si="0"/>
        <v>41269.820978455034</v>
      </c>
      <c r="E11" s="20"/>
      <c r="F11" s="21">
        <f t="shared" si="1"/>
        <v>0</v>
      </c>
      <c r="G11" s="22">
        <f t="shared" si="2"/>
        <v>1168.5</v>
      </c>
      <c r="H11" s="23">
        <f t="shared" si="3"/>
        <v>41270</v>
      </c>
      <c r="IQ11"/>
    </row>
    <row r="12" spans="1:251" s="1" customFormat="1" ht="14.25">
      <c r="A12" s="11">
        <v>5</v>
      </c>
      <c r="B12" s="11" t="s">
        <v>19</v>
      </c>
      <c r="C12" s="18">
        <v>1484.9</v>
      </c>
      <c r="D12" s="19">
        <f t="shared" si="0"/>
        <v>52444.63600420016</v>
      </c>
      <c r="E12" s="20">
        <v>30</v>
      </c>
      <c r="F12" s="21">
        <f t="shared" si="1"/>
        <v>6982.5</v>
      </c>
      <c r="G12" s="22">
        <f t="shared" si="2"/>
        <v>1514.9</v>
      </c>
      <c r="H12" s="23">
        <f t="shared" si="3"/>
        <v>59427</v>
      </c>
      <c r="IQ12"/>
    </row>
    <row r="13" spans="1:251" s="1" customFormat="1" ht="14.25">
      <c r="A13" s="11">
        <v>6</v>
      </c>
      <c r="B13" s="11" t="s">
        <v>20</v>
      </c>
      <c r="C13" s="18">
        <v>1462</v>
      </c>
      <c r="D13" s="19">
        <f t="shared" si="0"/>
        <v>51635.839341464496</v>
      </c>
      <c r="E13" s="20"/>
      <c r="F13" s="21">
        <f t="shared" si="1"/>
        <v>0</v>
      </c>
      <c r="G13" s="22">
        <f t="shared" si="2"/>
        <v>1462</v>
      </c>
      <c r="H13" s="23">
        <f t="shared" si="3"/>
        <v>51636</v>
      </c>
      <c r="IQ13"/>
    </row>
    <row r="14" spans="1:251" s="1" customFormat="1" ht="14.25">
      <c r="A14" s="11">
        <v>7</v>
      </c>
      <c r="B14" s="11" t="s">
        <v>21</v>
      </c>
      <c r="C14" s="18">
        <v>574.5</v>
      </c>
      <c r="D14" s="19">
        <f t="shared" si="0"/>
        <v>20290.553831512552</v>
      </c>
      <c r="E14" s="20"/>
      <c r="F14" s="21">
        <f t="shared" si="1"/>
        <v>0</v>
      </c>
      <c r="G14" s="22">
        <f t="shared" si="2"/>
        <v>574.5</v>
      </c>
      <c r="H14" s="23">
        <f t="shared" si="3"/>
        <v>20291</v>
      </c>
      <c r="IQ14"/>
    </row>
    <row r="15" spans="1:251" s="1" customFormat="1" ht="14.25">
      <c r="A15" s="11">
        <v>8</v>
      </c>
      <c r="B15" s="11" t="s">
        <v>22</v>
      </c>
      <c r="C15" s="18">
        <v>299</v>
      </c>
      <c r="D15" s="19">
        <f t="shared" si="0"/>
        <v>10560.27083659226</v>
      </c>
      <c r="E15" s="20"/>
      <c r="F15" s="21">
        <f t="shared" si="1"/>
        <v>0</v>
      </c>
      <c r="G15" s="22">
        <f t="shared" si="2"/>
        <v>299</v>
      </c>
      <c r="H15" s="23">
        <f t="shared" si="3"/>
        <v>10560</v>
      </c>
      <c r="IQ15"/>
    </row>
    <row r="16" spans="1:251" s="1" customFormat="1" ht="14.25">
      <c r="A16" s="11">
        <v>9</v>
      </c>
      <c r="B16" s="11" t="s">
        <v>23</v>
      </c>
      <c r="C16" s="18">
        <v>201</v>
      </c>
      <c r="D16" s="19">
        <f t="shared" si="0"/>
        <v>7099.044943662356</v>
      </c>
      <c r="E16" s="20"/>
      <c r="F16" s="21">
        <f t="shared" si="1"/>
        <v>0</v>
      </c>
      <c r="G16" s="22">
        <f t="shared" si="2"/>
        <v>201</v>
      </c>
      <c r="H16" s="23">
        <f t="shared" si="3"/>
        <v>7099</v>
      </c>
      <c r="IQ16"/>
    </row>
    <row r="17" spans="1:251" s="1" customFormat="1" ht="14.25">
      <c r="A17" s="11">
        <v>10</v>
      </c>
      <c r="B17" s="11" t="s">
        <v>24</v>
      </c>
      <c r="C17" s="18">
        <v>224.1</v>
      </c>
      <c r="D17" s="19">
        <f t="shared" si="0"/>
        <v>7914.905332710118</v>
      </c>
      <c r="E17" s="20"/>
      <c r="F17" s="21">
        <f t="shared" si="1"/>
        <v>0</v>
      </c>
      <c r="G17" s="22">
        <f t="shared" si="2"/>
        <v>224.1</v>
      </c>
      <c r="H17" s="23">
        <f t="shared" si="3"/>
        <v>7915</v>
      </c>
      <c r="IQ17"/>
    </row>
    <row r="18" spans="1:251" s="1" customFormat="1" ht="14.25">
      <c r="A18" s="11">
        <v>11</v>
      </c>
      <c r="B18" s="11" t="s">
        <v>25</v>
      </c>
      <c r="C18" s="18">
        <v>1119</v>
      </c>
      <c r="D18" s="19">
        <f t="shared" si="0"/>
        <v>39521.54871620983</v>
      </c>
      <c r="E18" s="20"/>
      <c r="F18" s="21">
        <f t="shared" si="1"/>
        <v>0</v>
      </c>
      <c r="G18" s="22">
        <f t="shared" si="2"/>
        <v>1119</v>
      </c>
      <c r="H18" s="23">
        <f t="shared" si="3"/>
        <v>39522</v>
      </c>
      <c r="IQ18"/>
    </row>
    <row r="19" spans="1:251" s="1" customFormat="1" ht="14.25">
      <c r="A19" s="11">
        <v>12</v>
      </c>
      <c r="B19" s="11" t="s">
        <v>26</v>
      </c>
      <c r="C19" s="18">
        <v>352.5</v>
      </c>
      <c r="D19" s="19">
        <f t="shared" si="0"/>
        <v>12449.817625079504</v>
      </c>
      <c r="E19" s="20"/>
      <c r="F19" s="21">
        <f t="shared" si="1"/>
        <v>0</v>
      </c>
      <c r="G19" s="22">
        <f t="shared" si="2"/>
        <v>352.5</v>
      </c>
      <c r="H19" s="23">
        <f t="shared" si="3"/>
        <v>12450</v>
      </c>
      <c r="IQ19"/>
    </row>
    <row r="20" spans="1:251" s="1" customFormat="1" ht="14.25">
      <c r="A20" s="11">
        <v>13</v>
      </c>
      <c r="B20" s="11" t="s">
        <v>27</v>
      </c>
      <c r="C20" s="18">
        <v>717</v>
      </c>
      <c r="D20" s="19">
        <f t="shared" si="0"/>
        <v>25323.45882888512</v>
      </c>
      <c r="E20" s="20"/>
      <c r="F20" s="21">
        <f t="shared" si="1"/>
        <v>0</v>
      </c>
      <c r="G20" s="22">
        <f t="shared" si="2"/>
        <v>717</v>
      </c>
      <c r="H20" s="23">
        <f t="shared" si="3"/>
        <v>25323</v>
      </c>
      <c r="IQ20"/>
    </row>
    <row r="21" spans="1:251" s="1" customFormat="1" ht="14.25">
      <c r="A21" s="11">
        <v>14</v>
      </c>
      <c r="B21" s="11" t="s">
        <v>28</v>
      </c>
      <c r="C21" s="18">
        <v>291.17</v>
      </c>
      <c r="D21" s="19">
        <f t="shared" si="0"/>
        <v>10283.725951473474</v>
      </c>
      <c r="E21" s="20"/>
      <c r="F21" s="21">
        <f t="shared" si="1"/>
        <v>0</v>
      </c>
      <c r="G21" s="22">
        <f t="shared" si="2"/>
        <v>291.17</v>
      </c>
      <c r="H21" s="23">
        <f t="shared" si="3"/>
        <v>10284</v>
      </c>
      <c r="IQ21"/>
    </row>
    <row r="22" spans="1:251" s="1" customFormat="1" ht="14.25">
      <c r="A22" s="11">
        <v>15</v>
      </c>
      <c r="B22" s="11" t="s">
        <v>29</v>
      </c>
      <c r="C22" s="18">
        <v>1058.19</v>
      </c>
      <c r="D22" s="19">
        <f t="shared" si="0"/>
        <v>37373.822731015265</v>
      </c>
      <c r="E22" s="20">
        <v>60</v>
      </c>
      <c r="F22" s="21">
        <f t="shared" si="1"/>
        <v>13965</v>
      </c>
      <c r="G22" s="22">
        <f t="shared" si="2"/>
        <v>1118.19</v>
      </c>
      <c r="H22" s="23">
        <f t="shared" si="3"/>
        <v>51339</v>
      </c>
      <c r="IQ22"/>
    </row>
    <row r="23" spans="1:251" s="1" customFormat="1" ht="14.25">
      <c r="A23" s="11">
        <v>16</v>
      </c>
      <c r="B23" s="11" t="s">
        <v>30</v>
      </c>
      <c r="C23" s="18">
        <v>1079</v>
      </c>
      <c r="D23" s="19">
        <f t="shared" si="0"/>
        <v>38108.803453789464</v>
      </c>
      <c r="E23" s="20">
        <v>30</v>
      </c>
      <c r="F23" s="21">
        <f t="shared" si="1"/>
        <v>6982.5</v>
      </c>
      <c r="G23" s="22">
        <f t="shared" si="2"/>
        <v>1109</v>
      </c>
      <c r="H23" s="23">
        <f t="shared" si="3"/>
        <v>45091</v>
      </c>
      <c r="IQ23"/>
    </row>
    <row r="24" spans="1:251" s="1" customFormat="1" ht="14.25">
      <c r="A24" s="11">
        <v>17</v>
      </c>
      <c r="B24" s="11" t="s">
        <v>31</v>
      </c>
      <c r="C24" s="18">
        <v>1420</v>
      </c>
      <c r="D24" s="19">
        <f t="shared" si="0"/>
        <v>50152.456815923106</v>
      </c>
      <c r="E24" s="20">
        <v>30</v>
      </c>
      <c r="F24" s="21">
        <f t="shared" si="1"/>
        <v>6982.5</v>
      </c>
      <c r="G24" s="22">
        <f t="shared" si="2"/>
        <v>1450</v>
      </c>
      <c r="H24" s="23">
        <f t="shared" si="3"/>
        <v>57135</v>
      </c>
      <c r="IQ24"/>
    </row>
    <row r="25" spans="1:251" s="1" customFormat="1" ht="14.25">
      <c r="A25" s="11">
        <v>18</v>
      </c>
      <c r="B25" s="11" t="s">
        <v>32</v>
      </c>
      <c r="C25" s="18">
        <v>349.75</v>
      </c>
      <c r="D25" s="19">
        <f t="shared" si="0"/>
        <v>12352.691388288104</v>
      </c>
      <c r="E25" s="20">
        <v>30</v>
      </c>
      <c r="F25" s="21">
        <f t="shared" si="1"/>
        <v>6982.5</v>
      </c>
      <c r="G25" s="22">
        <f t="shared" si="2"/>
        <v>379.75</v>
      </c>
      <c r="H25" s="23">
        <f t="shared" si="3"/>
        <v>19335</v>
      </c>
      <c r="IQ25"/>
    </row>
    <row r="26" spans="1:251" s="1" customFormat="1" ht="14.25">
      <c r="A26" s="11">
        <v>19</v>
      </c>
      <c r="B26" s="11" t="s">
        <v>33</v>
      </c>
      <c r="C26" s="18">
        <v>274</v>
      </c>
      <c r="D26" s="19">
        <f t="shared" si="0"/>
        <v>9677.30504757953</v>
      </c>
      <c r="E26" s="20"/>
      <c r="F26" s="21">
        <f t="shared" si="1"/>
        <v>0</v>
      </c>
      <c r="G26" s="22">
        <f t="shared" si="2"/>
        <v>274</v>
      </c>
      <c r="H26" s="23">
        <f t="shared" si="3"/>
        <v>9677</v>
      </c>
      <c r="IQ26"/>
    </row>
    <row r="27" spans="1:251" s="1" customFormat="1" ht="14.25">
      <c r="A27" s="11">
        <v>20</v>
      </c>
      <c r="B27" s="11" t="s">
        <v>34</v>
      </c>
      <c r="C27" s="18">
        <v>225.17</v>
      </c>
      <c r="D27" s="19">
        <f t="shared" si="0"/>
        <v>7952.696268479865</v>
      </c>
      <c r="E27" s="20"/>
      <c r="F27" s="21">
        <f t="shared" si="1"/>
        <v>0</v>
      </c>
      <c r="G27" s="22">
        <f t="shared" si="2"/>
        <v>225.17000000000002</v>
      </c>
      <c r="H27" s="23">
        <f t="shared" si="3"/>
        <v>7953</v>
      </c>
      <c r="IQ27"/>
    </row>
    <row r="28" spans="1:251" s="1" customFormat="1" ht="14.25">
      <c r="A28" s="11">
        <v>21</v>
      </c>
      <c r="B28" s="11" t="s">
        <v>35</v>
      </c>
      <c r="C28" s="18">
        <v>817.17</v>
      </c>
      <c r="D28" s="19">
        <f t="shared" si="0"/>
        <v>28861.326152301328</v>
      </c>
      <c r="E28" s="20">
        <v>30</v>
      </c>
      <c r="F28" s="21">
        <f t="shared" si="1"/>
        <v>6982.5</v>
      </c>
      <c r="G28" s="22">
        <f t="shared" si="2"/>
        <v>847.17</v>
      </c>
      <c r="H28" s="23">
        <f t="shared" si="3"/>
        <v>35844</v>
      </c>
      <c r="IQ28"/>
    </row>
    <row r="29" spans="1:251" s="1" customFormat="1" ht="14.25">
      <c r="A29" s="11">
        <v>22</v>
      </c>
      <c r="B29" s="11" t="s">
        <v>36</v>
      </c>
      <c r="C29" s="18">
        <v>430.17</v>
      </c>
      <c r="D29" s="19">
        <f t="shared" si="0"/>
        <v>15193.015738384256</v>
      </c>
      <c r="E29" s="20">
        <v>30</v>
      </c>
      <c r="F29" s="21">
        <f t="shared" si="1"/>
        <v>6982.5</v>
      </c>
      <c r="G29" s="22">
        <f t="shared" si="2"/>
        <v>460.17</v>
      </c>
      <c r="H29" s="23">
        <f t="shared" si="3"/>
        <v>22176</v>
      </c>
      <c r="IQ29"/>
    </row>
    <row r="30" spans="1:251" s="1" customFormat="1" ht="14.25">
      <c r="A30" s="11">
        <v>23</v>
      </c>
      <c r="B30" s="11" t="s">
        <v>37</v>
      </c>
      <c r="C30" s="18">
        <v>1019.83</v>
      </c>
      <c r="D30" s="19">
        <f t="shared" si="0"/>
        <v>36019.00002435413</v>
      </c>
      <c r="E30" s="20">
        <v>30</v>
      </c>
      <c r="F30" s="21">
        <f t="shared" si="1"/>
        <v>6982.5</v>
      </c>
      <c r="G30" s="22">
        <f t="shared" si="2"/>
        <v>1049.83</v>
      </c>
      <c r="H30" s="23">
        <f t="shared" si="3"/>
        <v>43002</v>
      </c>
      <c r="IQ30"/>
    </row>
    <row r="31" spans="1:251" s="1" customFormat="1" ht="14.25">
      <c r="A31" s="11">
        <v>24</v>
      </c>
      <c r="B31" s="11" t="s">
        <v>38</v>
      </c>
      <c r="C31" s="18">
        <v>637.1800000000001</v>
      </c>
      <c r="D31" s="19">
        <f t="shared" si="0"/>
        <v>22504.325657725276</v>
      </c>
      <c r="E31" s="20"/>
      <c r="F31" s="21">
        <f t="shared" si="1"/>
        <v>0</v>
      </c>
      <c r="G31" s="22">
        <f t="shared" si="2"/>
        <v>637.1800000000001</v>
      </c>
      <c r="H31" s="23">
        <f t="shared" si="3"/>
        <v>22504</v>
      </c>
      <c r="IQ31"/>
    </row>
    <row r="32" spans="1:8" ht="14.25">
      <c r="A32" s="11">
        <v>25</v>
      </c>
      <c r="B32" s="24" t="s">
        <v>39</v>
      </c>
      <c r="C32" s="18">
        <v>852</v>
      </c>
      <c r="D32" s="19">
        <f t="shared" si="0"/>
        <v>30091.474089553867</v>
      </c>
      <c r="E32" s="20">
        <v>30</v>
      </c>
      <c r="F32" s="21">
        <f t="shared" si="1"/>
        <v>6982.5</v>
      </c>
      <c r="G32" s="22">
        <f t="shared" si="2"/>
        <v>882</v>
      </c>
      <c r="H32" s="23">
        <f>ROUND(D32+F32,0)-1</f>
        <v>37073</v>
      </c>
    </row>
    <row r="33" spans="1:8" s="2" customFormat="1" ht="12.75">
      <c r="A33" s="8">
        <v>25</v>
      </c>
      <c r="B33" s="8" t="s">
        <v>40</v>
      </c>
      <c r="C33" s="13">
        <f aca="true" t="shared" si="4" ref="C33:H33">SUM(C8:C32)</f>
        <v>21351.619999999995</v>
      </c>
      <c r="D33" s="13">
        <f t="shared" si="4"/>
        <v>754110</v>
      </c>
      <c r="E33" s="13">
        <f t="shared" si="4"/>
        <v>360</v>
      </c>
      <c r="F33" s="13">
        <f t="shared" si="4"/>
        <v>83790</v>
      </c>
      <c r="G33" s="13">
        <f t="shared" si="4"/>
        <v>21711.619999999995</v>
      </c>
      <c r="H33" s="13">
        <f t="shared" si="4"/>
        <v>837900</v>
      </c>
    </row>
    <row r="34" spans="1:8" s="2" customFormat="1" ht="12.75">
      <c r="A34" s="8"/>
      <c r="B34" s="8"/>
      <c r="C34" s="13"/>
      <c r="D34" s="13"/>
      <c r="E34" s="13"/>
      <c r="F34" s="13"/>
      <c r="G34" s="13"/>
      <c r="H34" s="13"/>
    </row>
    <row r="35" spans="1:8" s="2" customFormat="1" ht="12.75">
      <c r="A35" s="8"/>
      <c r="B35" s="8"/>
      <c r="C35" s="13"/>
      <c r="D35" s="13"/>
      <c r="E35" s="13"/>
      <c r="F35" s="13"/>
      <c r="G35" s="13"/>
      <c r="H35" s="13"/>
    </row>
    <row r="36" spans="1:8" s="2" customFormat="1" ht="12.75">
      <c r="A36" s="8"/>
      <c r="B36" s="8"/>
      <c r="C36" s="13"/>
      <c r="D36" s="13"/>
      <c r="E36" s="13"/>
      <c r="F36" s="13"/>
      <c r="G36" s="13"/>
      <c r="H36" s="13"/>
    </row>
    <row r="37" spans="1:8" s="2" customFormat="1" ht="12.75">
      <c r="A37" s="8"/>
      <c r="B37" s="8"/>
      <c r="C37" s="13"/>
      <c r="D37" s="25">
        <v>17100</v>
      </c>
      <c r="E37" s="13"/>
      <c r="F37" s="13"/>
      <c r="G37" s="13"/>
      <c r="H37" s="13"/>
    </row>
    <row r="38" spans="1:8" s="2" customFormat="1" ht="12.75">
      <c r="A38" s="11"/>
      <c r="B38" s="11" t="s">
        <v>41</v>
      </c>
      <c r="C38" s="11"/>
      <c r="D38" s="26">
        <f>D37/C49</f>
        <v>15.563564875491483</v>
      </c>
      <c r="E38" s="11"/>
      <c r="F38" s="16"/>
      <c r="G38" s="16"/>
      <c r="H38" s="17"/>
    </row>
    <row r="39" spans="1:8" s="2" customFormat="1" ht="12.75">
      <c r="A39" s="11">
        <v>1</v>
      </c>
      <c r="B39" s="11" t="s">
        <v>42</v>
      </c>
      <c r="C39" s="11">
        <v>127.39</v>
      </c>
      <c r="D39" s="19">
        <f aca="true" t="shared" si="5" ref="D39:D48">C39*$D$38</f>
        <v>1982.64252948886</v>
      </c>
      <c r="E39" s="11"/>
      <c r="F39" s="16"/>
      <c r="G39" s="11">
        <f aca="true" t="shared" si="6" ref="G39:G48">C39</f>
        <v>127.39</v>
      </c>
      <c r="H39" s="23">
        <f aca="true" t="shared" si="7" ref="H39:H48">ROUND(D39+F39,0)</f>
        <v>1983</v>
      </c>
    </row>
    <row r="40" spans="1:8" s="2" customFormat="1" ht="12.75">
      <c r="A40" s="11">
        <v>2</v>
      </c>
      <c r="B40" s="11" t="s">
        <v>43</v>
      </c>
      <c r="C40" s="11">
        <v>198.57</v>
      </c>
      <c r="D40" s="19">
        <f t="shared" si="5"/>
        <v>3090.4570773263436</v>
      </c>
      <c r="E40" s="11"/>
      <c r="F40" s="27"/>
      <c r="G40" s="11">
        <f t="shared" si="6"/>
        <v>198.57</v>
      </c>
      <c r="H40" s="23">
        <f t="shared" si="7"/>
        <v>3090</v>
      </c>
    </row>
    <row r="41" spans="1:8" s="2" customFormat="1" ht="12.75">
      <c r="A41" s="11">
        <v>3</v>
      </c>
      <c r="B41" s="11" t="s">
        <v>44</v>
      </c>
      <c r="C41" s="11">
        <v>31.43</v>
      </c>
      <c r="D41" s="19">
        <f t="shared" si="5"/>
        <v>489.1628440366973</v>
      </c>
      <c r="E41" s="11"/>
      <c r="F41" s="16"/>
      <c r="G41" s="11">
        <f t="shared" si="6"/>
        <v>31.43</v>
      </c>
      <c r="H41" s="23">
        <f t="shared" si="7"/>
        <v>489</v>
      </c>
    </row>
    <row r="42" spans="1:8" s="2" customFormat="1" ht="12.75">
      <c r="A42" s="11">
        <v>4</v>
      </c>
      <c r="B42" s="11" t="s">
        <v>45</v>
      </c>
      <c r="C42" s="11">
        <v>117.23</v>
      </c>
      <c r="D42" s="19">
        <f t="shared" si="5"/>
        <v>1824.5167103538668</v>
      </c>
      <c r="E42" s="11"/>
      <c r="F42" s="16"/>
      <c r="G42" s="11">
        <f t="shared" si="6"/>
        <v>117.23</v>
      </c>
      <c r="H42" s="23">
        <f t="shared" si="7"/>
        <v>1825</v>
      </c>
    </row>
    <row r="43" spans="1:8" s="2" customFormat="1" ht="12.75">
      <c r="A43" s="11">
        <v>5</v>
      </c>
      <c r="B43" s="11" t="s">
        <v>46</v>
      </c>
      <c r="C43" s="11">
        <v>45.64</v>
      </c>
      <c r="D43" s="19">
        <f t="shared" si="5"/>
        <v>710.3211009174313</v>
      </c>
      <c r="E43" s="11"/>
      <c r="F43" s="16"/>
      <c r="G43" s="11">
        <f t="shared" si="6"/>
        <v>45.64</v>
      </c>
      <c r="H43" s="23">
        <f t="shared" si="7"/>
        <v>710</v>
      </c>
    </row>
    <row r="44" spans="1:8" s="2" customFormat="1" ht="12.75" customHeight="1">
      <c r="A44" s="11">
        <v>6</v>
      </c>
      <c r="B44" s="11" t="s">
        <v>47</v>
      </c>
      <c r="C44" s="11">
        <v>95.57</v>
      </c>
      <c r="D44" s="19">
        <f t="shared" si="5"/>
        <v>1487.409895150721</v>
      </c>
      <c r="E44" s="11"/>
      <c r="F44" s="16"/>
      <c r="G44" s="11">
        <f t="shared" si="6"/>
        <v>95.57</v>
      </c>
      <c r="H44" s="23">
        <f t="shared" si="7"/>
        <v>1487</v>
      </c>
    </row>
    <row r="45" spans="1:8" s="2" customFormat="1" ht="12.75">
      <c r="A45" s="11">
        <v>7</v>
      </c>
      <c r="B45" s="11" t="s">
        <v>48</v>
      </c>
      <c r="C45" s="11">
        <v>98.5</v>
      </c>
      <c r="D45" s="19">
        <f t="shared" si="5"/>
        <v>1533.0111402359112</v>
      </c>
      <c r="E45" s="11"/>
      <c r="F45" s="16"/>
      <c r="G45" s="11">
        <f t="shared" si="6"/>
        <v>98.5</v>
      </c>
      <c r="H45" s="23">
        <f t="shared" si="7"/>
        <v>1533</v>
      </c>
    </row>
    <row r="46" spans="1:8" s="2" customFormat="1" ht="12.75">
      <c r="A46" s="11">
        <v>8</v>
      </c>
      <c r="B46" s="11" t="s">
        <v>49</v>
      </c>
      <c r="C46" s="11">
        <v>100.07</v>
      </c>
      <c r="D46" s="19">
        <f t="shared" si="5"/>
        <v>1557.4459370904326</v>
      </c>
      <c r="E46" s="11"/>
      <c r="F46" s="16"/>
      <c r="G46" s="11">
        <f t="shared" si="6"/>
        <v>100.07</v>
      </c>
      <c r="H46" s="23">
        <f t="shared" si="7"/>
        <v>1557</v>
      </c>
    </row>
    <row r="47" spans="1:8" s="2" customFormat="1" ht="13.5" customHeight="1">
      <c r="A47" s="11">
        <v>9</v>
      </c>
      <c r="B47" s="11" t="s">
        <v>50</v>
      </c>
      <c r="C47" s="11">
        <v>132.75</v>
      </c>
      <c r="D47" s="19">
        <f t="shared" si="5"/>
        <v>2066.0632372214945</v>
      </c>
      <c r="E47" s="11"/>
      <c r="F47" s="16"/>
      <c r="G47" s="11">
        <f t="shared" si="6"/>
        <v>132.75</v>
      </c>
      <c r="H47" s="23">
        <f t="shared" si="7"/>
        <v>2066</v>
      </c>
    </row>
    <row r="48" spans="1:8" s="2" customFormat="1" ht="12.75">
      <c r="A48" s="11">
        <v>10</v>
      </c>
      <c r="B48" s="11" t="s">
        <v>51</v>
      </c>
      <c r="C48" s="11">
        <v>151.57</v>
      </c>
      <c r="D48" s="19">
        <f t="shared" si="5"/>
        <v>2358.969528178244</v>
      </c>
      <c r="E48" s="11"/>
      <c r="F48" s="16"/>
      <c r="G48" s="11">
        <f t="shared" si="6"/>
        <v>151.57</v>
      </c>
      <c r="H48" s="23">
        <f>ROUND(D48+F48,0)+1</f>
        <v>2360</v>
      </c>
    </row>
    <row r="49" spans="1:8" s="2" customFormat="1" ht="12.75">
      <c r="A49" s="8">
        <v>11</v>
      </c>
      <c r="B49" s="8" t="s">
        <v>52</v>
      </c>
      <c r="C49" s="8">
        <f aca="true" t="shared" si="8" ref="C49:H49">SUM(C39:C48)</f>
        <v>1098.7199999999998</v>
      </c>
      <c r="D49" s="25">
        <f t="shared" si="8"/>
        <v>17100.000000000004</v>
      </c>
      <c r="E49" s="25">
        <f t="shared" si="8"/>
        <v>0</v>
      </c>
      <c r="F49" s="25">
        <f t="shared" si="8"/>
        <v>0</v>
      </c>
      <c r="G49" s="25">
        <f t="shared" si="8"/>
        <v>1098.7199999999998</v>
      </c>
      <c r="H49" s="25">
        <f t="shared" si="8"/>
        <v>17100</v>
      </c>
    </row>
    <row r="50" spans="1:8" s="2" customFormat="1" ht="12.75">
      <c r="A50" s="8"/>
      <c r="B50" s="8"/>
      <c r="C50" s="13"/>
      <c r="D50" s="13"/>
      <c r="E50" s="13"/>
      <c r="F50" s="13"/>
      <c r="G50" s="13"/>
      <c r="H50" s="13"/>
    </row>
    <row r="51" spans="1:8" s="2" customFormat="1" ht="12.75">
      <c r="A51" s="8"/>
      <c r="B51" s="8"/>
      <c r="C51" s="13"/>
      <c r="D51" s="13"/>
      <c r="E51" s="13"/>
      <c r="F51" s="13"/>
      <c r="G51" s="13"/>
      <c r="H51" s="13"/>
    </row>
    <row r="52" spans="1:251" s="1" customFormat="1" ht="12.75">
      <c r="A52" s="11"/>
      <c r="B52" s="11"/>
      <c r="C52" s="11"/>
      <c r="D52" s="28"/>
      <c r="E52" s="11"/>
      <c r="F52" s="16"/>
      <c r="G52" s="16"/>
      <c r="H52" s="17"/>
      <c r="IQ52"/>
    </row>
    <row r="53" spans="1:251" s="1" customFormat="1" ht="12.75">
      <c r="A53" s="11"/>
      <c r="B53" s="11"/>
      <c r="C53" s="11"/>
      <c r="D53" s="29">
        <v>40500</v>
      </c>
      <c r="E53" s="11"/>
      <c r="F53" s="16"/>
      <c r="G53" s="16"/>
      <c r="H53" s="17"/>
      <c r="IQ53"/>
    </row>
    <row r="54" spans="1:251" s="1" customFormat="1" ht="12.75">
      <c r="A54" s="11"/>
      <c r="B54" s="11" t="s">
        <v>53</v>
      </c>
      <c r="C54" s="11"/>
      <c r="D54" s="30">
        <f>D53/C72</f>
        <v>42.63606695441625</v>
      </c>
      <c r="E54" s="11"/>
      <c r="F54" s="16"/>
      <c r="G54" s="16"/>
      <c r="H54" s="17"/>
      <c r="IQ54"/>
    </row>
    <row r="55" spans="1:251" s="1" customFormat="1" ht="12.75">
      <c r="A55" s="11">
        <v>1</v>
      </c>
      <c r="B55" s="11" t="s">
        <v>54</v>
      </c>
      <c r="C55" s="11">
        <v>110.58</v>
      </c>
      <c r="D55" s="19">
        <f aca="true" t="shared" si="9" ref="D55:D71">C55*$D$54</f>
        <v>4714.6962838193485</v>
      </c>
      <c r="E55" s="11"/>
      <c r="F55" s="16"/>
      <c r="G55" s="11">
        <f aca="true" t="shared" si="10" ref="G55:G71">C55</f>
        <v>110.58</v>
      </c>
      <c r="H55" s="23">
        <f aca="true" t="shared" si="11" ref="H55:H71">ROUND(D55+F55,0)</f>
        <v>4715</v>
      </c>
      <c r="IQ55"/>
    </row>
    <row r="56" spans="1:251" s="1" customFormat="1" ht="12.75">
      <c r="A56" s="11">
        <v>2</v>
      </c>
      <c r="B56" s="11" t="s">
        <v>55</v>
      </c>
      <c r="C56" s="11">
        <v>94.49</v>
      </c>
      <c r="D56" s="19">
        <f t="shared" si="9"/>
        <v>4028.6819665227913</v>
      </c>
      <c r="E56" s="11"/>
      <c r="F56" s="16"/>
      <c r="G56" s="11">
        <f t="shared" si="10"/>
        <v>94.49</v>
      </c>
      <c r="H56" s="23">
        <f t="shared" si="11"/>
        <v>4029</v>
      </c>
      <c r="IQ56"/>
    </row>
    <row r="57" spans="1:251" s="1" customFormat="1" ht="12.75">
      <c r="A57" s="11">
        <v>3</v>
      </c>
      <c r="B57" s="11" t="s">
        <v>56</v>
      </c>
      <c r="C57" s="11">
        <v>67.84</v>
      </c>
      <c r="D57" s="19">
        <f t="shared" si="9"/>
        <v>2892.4307821875987</v>
      </c>
      <c r="E57" s="11"/>
      <c r="F57" s="16"/>
      <c r="G57" s="11">
        <f t="shared" si="10"/>
        <v>67.84</v>
      </c>
      <c r="H57" s="23">
        <f t="shared" si="11"/>
        <v>2892</v>
      </c>
      <c r="IQ57"/>
    </row>
    <row r="58" spans="1:251" s="1" customFormat="1" ht="12.75">
      <c r="A58" s="11">
        <v>4</v>
      </c>
      <c r="B58" s="11" t="s">
        <v>15</v>
      </c>
      <c r="C58" s="11">
        <v>147.97</v>
      </c>
      <c r="D58" s="19">
        <f t="shared" si="9"/>
        <v>6308.858827244972</v>
      </c>
      <c r="E58" s="11"/>
      <c r="F58" s="16"/>
      <c r="G58" s="11">
        <f t="shared" si="10"/>
        <v>147.97</v>
      </c>
      <c r="H58" s="23">
        <f t="shared" si="11"/>
        <v>6309</v>
      </c>
      <c r="IQ58"/>
    </row>
    <row r="59" spans="1:251" s="1" customFormat="1" ht="12.75">
      <c r="A59" s="11">
        <v>5</v>
      </c>
      <c r="B59" s="11" t="s">
        <v>57</v>
      </c>
      <c r="C59" s="11">
        <v>51.64</v>
      </c>
      <c r="D59" s="19">
        <f t="shared" si="9"/>
        <v>2201.726497526055</v>
      </c>
      <c r="E59" s="11"/>
      <c r="F59" s="16"/>
      <c r="G59" s="11">
        <f t="shared" si="10"/>
        <v>51.64</v>
      </c>
      <c r="H59" s="23">
        <f t="shared" si="11"/>
        <v>2202</v>
      </c>
      <c r="IQ59"/>
    </row>
    <row r="60" spans="1:251" s="1" customFormat="1" ht="12.75">
      <c r="A60" s="11">
        <v>6</v>
      </c>
      <c r="B60" s="11" t="s">
        <v>19</v>
      </c>
      <c r="C60" s="11">
        <v>111.68</v>
      </c>
      <c r="D60" s="19">
        <f t="shared" si="9"/>
        <v>4761.595957469207</v>
      </c>
      <c r="E60" s="11"/>
      <c r="F60" s="16"/>
      <c r="G60" s="11">
        <f t="shared" si="10"/>
        <v>111.68</v>
      </c>
      <c r="H60" s="23">
        <f t="shared" si="11"/>
        <v>4762</v>
      </c>
      <c r="IQ60"/>
    </row>
    <row r="61" spans="1:251" s="1" customFormat="1" ht="12.75">
      <c r="A61" s="11">
        <v>7</v>
      </c>
      <c r="B61" s="11" t="s">
        <v>21</v>
      </c>
      <c r="C61" s="11">
        <v>38.89</v>
      </c>
      <c r="D61" s="19">
        <f t="shared" si="9"/>
        <v>1658.116643857248</v>
      </c>
      <c r="E61" s="11"/>
      <c r="F61" s="16"/>
      <c r="G61" s="11">
        <f t="shared" si="10"/>
        <v>38.89</v>
      </c>
      <c r="H61" s="23">
        <f t="shared" si="11"/>
        <v>1658</v>
      </c>
      <c r="IQ61"/>
    </row>
    <row r="62" spans="1:251" s="1" customFormat="1" ht="12.75">
      <c r="A62" s="11">
        <v>8</v>
      </c>
      <c r="B62" s="11" t="s">
        <v>22</v>
      </c>
      <c r="C62" s="11">
        <v>38.24</v>
      </c>
      <c r="D62" s="19">
        <f t="shared" si="9"/>
        <v>1630.4032003368775</v>
      </c>
      <c r="E62" s="11"/>
      <c r="F62" s="16"/>
      <c r="G62" s="11">
        <f t="shared" si="10"/>
        <v>38.24</v>
      </c>
      <c r="H62" s="23">
        <f t="shared" si="11"/>
        <v>1630</v>
      </c>
      <c r="IQ62"/>
    </row>
    <row r="63" spans="1:251" s="1" customFormat="1" ht="12.75">
      <c r="A63" s="11">
        <v>9</v>
      </c>
      <c r="B63" s="11" t="s">
        <v>24</v>
      </c>
      <c r="C63" s="11">
        <v>47.24</v>
      </c>
      <c r="D63" s="19">
        <f t="shared" si="9"/>
        <v>2014.1278029266239</v>
      </c>
      <c r="E63" s="11"/>
      <c r="F63" s="16"/>
      <c r="G63" s="11">
        <f t="shared" si="10"/>
        <v>47.24</v>
      </c>
      <c r="H63" s="23">
        <f t="shared" si="11"/>
        <v>2014</v>
      </c>
      <c r="IQ63"/>
    </row>
    <row r="64" spans="1:251" s="1" customFormat="1" ht="12.75">
      <c r="A64" s="11">
        <v>10</v>
      </c>
      <c r="B64" s="11" t="s">
        <v>23</v>
      </c>
      <c r="C64" s="11">
        <v>40.12</v>
      </c>
      <c r="D64" s="19">
        <f t="shared" si="9"/>
        <v>1710.5590062111798</v>
      </c>
      <c r="E64" s="11"/>
      <c r="F64" s="16"/>
      <c r="G64" s="11">
        <f t="shared" si="10"/>
        <v>40.12</v>
      </c>
      <c r="H64" s="23">
        <f t="shared" si="11"/>
        <v>1711</v>
      </c>
      <c r="IQ64"/>
    </row>
    <row r="65" spans="1:251" s="1" customFormat="1" ht="12.75">
      <c r="A65" s="11">
        <v>11</v>
      </c>
      <c r="B65" s="11" t="s">
        <v>58</v>
      </c>
      <c r="C65" s="11">
        <v>22.07</v>
      </c>
      <c r="D65" s="19">
        <f t="shared" si="9"/>
        <v>940.9779976839667</v>
      </c>
      <c r="E65" s="11"/>
      <c r="F65" s="16"/>
      <c r="G65" s="11">
        <f t="shared" si="10"/>
        <v>22.07</v>
      </c>
      <c r="H65" s="23">
        <f t="shared" si="11"/>
        <v>941</v>
      </c>
      <c r="IQ65"/>
    </row>
    <row r="66" spans="1:251" s="1" customFormat="1" ht="12.75">
      <c r="A66" s="11">
        <v>12</v>
      </c>
      <c r="B66" s="11" t="s">
        <v>59</v>
      </c>
      <c r="C66" s="11">
        <v>35.39</v>
      </c>
      <c r="D66" s="19">
        <f t="shared" si="9"/>
        <v>1508.8904095167911</v>
      </c>
      <c r="E66" s="11"/>
      <c r="F66" s="16"/>
      <c r="G66" s="11">
        <f t="shared" si="10"/>
        <v>35.39</v>
      </c>
      <c r="H66" s="23">
        <f t="shared" si="11"/>
        <v>1509</v>
      </c>
      <c r="IQ66"/>
    </row>
    <row r="67" spans="1:251" s="1" customFormat="1" ht="12.75">
      <c r="A67" s="11">
        <v>13</v>
      </c>
      <c r="B67" s="11" t="s">
        <v>60</v>
      </c>
      <c r="C67" s="11">
        <v>33.44</v>
      </c>
      <c r="D67" s="19">
        <f t="shared" si="9"/>
        <v>1425.7500789556793</v>
      </c>
      <c r="E67" s="11"/>
      <c r="F67" s="16"/>
      <c r="G67" s="11">
        <f t="shared" si="10"/>
        <v>33.44</v>
      </c>
      <c r="H67" s="23">
        <f t="shared" si="11"/>
        <v>1426</v>
      </c>
      <c r="IQ67"/>
    </row>
    <row r="68" spans="1:251" s="1" customFormat="1" ht="12.75">
      <c r="A68" s="11">
        <v>14</v>
      </c>
      <c r="B68" s="11" t="s">
        <v>61</v>
      </c>
      <c r="C68" s="11">
        <v>26.79</v>
      </c>
      <c r="D68" s="19">
        <f t="shared" si="9"/>
        <v>1142.2202337088113</v>
      </c>
      <c r="E68" s="11"/>
      <c r="F68" s="16"/>
      <c r="G68" s="11">
        <f t="shared" si="10"/>
        <v>26.79</v>
      </c>
      <c r="H68" s="23">
        <f t="shared" si="11"/>
        <v>1142</v>
      </c>
      <c r="IQ68"/>
    </row>
    <row r="69" spans="1:8" ht="15">
      <c r="A69" s="11">
        <v>15</v>
      </c>
      <c r="B69" s="31" t="s">
        <v>62</v>
      </c>
      <c r="C69" s="11">
        <v>31.77</v>
      </c>
      <c r="D69" s="19">
        <f t="shared" si="9"/>
        <v>1354.5478471418044</v>
      </c>
      <c r="E69" s="11"/>
      <c r="F69" s="16"/>
      <c r="G69" s="11">
        <f t="shared" si="10"/>
        <v>31.77</v>
      </c>
      <c r="H69" s="23">
        <f t="shared" si="11"/>
        <v>1355</v>
      </c>
    </row>
    <row r="70" spans="1:8" ht="15">
      <c r="A70" s="11">
        <v>16</v>
      </c>
      <c r="B70" s="31" t="s">
        <v>63</v>
      </c>
      <c r="C70" s="11">
        <v>23.409999999999997</v>
      </c>
      <c r="D70" s="19">
        <f t="shared" si="9"/>
        <v>998.1103274028843</v>
      </c>
      <c r="E70" s="11"/>
      <c r="F70" s="16"/>
      <c r="G70" s="11">
        <f t="shared" si="10"/>
        <v>23.409999999999997</v>
      </c>
      <c r="H70" s="23">
        <f t="shared" si="11"/>
        <v>998</v>
      </c>
    </row>
    <row r="71" spans="1:8" ht="15">
      <c r="A71" s="11">
        <v>17</v>
      </c>
      <c r="B71" s="31" t="s">
        <v>64</v>
      </c>
      <c r="C71" s="11">
        <v>28.34</v>
      </c>
      <c r="D71" s="19">
        <f t="shared" si="9"/>
        <v>1208.3061374881565</v>
      </c>
      <c r="E71" s="11"/>
      <c r="F71" s="16"/>
      <c r="G71" s="11">
        <f t="shared" si="10"/>
        <v>28.34</v>
      </c>
      <c r="H71" s="23">
        <f>ROUND(D71+F71,0)-1</f>
        <v>1207</v>
      </c>
    </row>
    <row r="72" spans="1:8" s="2" customFormat="1" ht="12.75">
      <c r="A72" s="8">
        <v>17</v>
      </c>
      <c r="B72" s="8" t="s">
        <v>65</v>
      </c>
      <c r="C72" s="13">
        <f aca="true" t="shared" si="12" ref="C72:H72">SUM(C55:C71)</f>
        <v>949.9000000000001</v>
      </c>
      <c r="D72" s="13">
        <f t="shared" si="12"/>
        <v>40499.99999999999</v>
      </c>
      <c r="E72" s="13">
        <f t="shared" si="12"/>
        <v>0</v>
      </c>
      <c r="F72" s="13">
        <f t="shared" si="12"/>
        <v>0</v>
      </c>
      <c r="G72" s="13">
        <f t="shared" si="12"/>
        <v>949.9000000000001</v>
      </c>
      <c r="H72" s="13">
        <f t="shared" si="12"/>
        <v>40500</v>
      </c>
    </row>
    <row r="73" spans="1:251" s="1" customFormat="1" ht="12.75">
      <c r="A73" s="11"/>
      <c r="B73" s="11"/>
      <c r="C73" s="11"/>
      <c r="D73" s="28"/>
      <c r="E73" s="11"/>
      <c r="F73" s="16"/>
      <c r="G73" s="16"/>
      <c r="H73" s="17"/>
      <c r="IQ73"/>
    </row>
    <row r="74" spans="1:251" s="1" customFormat="1" ht="12.75">
      <c r="A74" s="11"/>
      <c r="B74" s="11"/>
      <c r="C74" s="11"/>
      <c r="D74" s="29">
        <v>4500</v>
      </c>
      <c r="E74" s="11"/>
      <c r="F74" s="16"/>
      <c r="G74" s="16"/>
      <c r="H74" s="17"/>
      <c r="IQ74"/>
    </row>
    <row r="75" spans="1:251" s="1" customFormat="1" ht="12.75">
      <c r="A75" s="11"/>
      <c r="B75" s="11" t="s">
        <v>66</v>
      </c>
      <c r="C75" s="11"/>
      <c r="D75" s="32">
        <f>D74/C81</f>
        <v>36.821864004582274</v>
      </c>
      <c r="E75" s="11"/>
      <c r="F75" s="16"/>
      <c r="G75" s="16"/>
      <c r="H75" s="17"/>
      <c r="IQ75"/>
    </row>
    <row r="76" spans="1:251" s="1" customFormat="1" ht="15">
      <c r="A76" s="11">
        <v>1</v>
      </c>
      <c r="B76" s="33" t="s">
        <v>67</v>
      </c>
      <c r="C76" s="18">
        <v>16.98</v>
      </c>
      <c r="D76" s="28">
        <f aca="true" t="shared" si="13" ref="D76:D80">C76*$D$75</f>
        <v>625.235250797807</v>
      </c>
      <c r="E76" s="11"/>
      <c r="F76" s="16"/>
      <c r="G76" s="11">
        <f aca="true" t="shared" si="14" ref="G76:G80">C76</f>
        <v>16.98</v>
      </c>
      <c r="H76" s="23">
        <f aca="true" t="shared" si="15" ref="H76:H80">ROUND(D76+F76,0)</f>
        <v>625</v>
      </c>
      <c r="IQ76"/>
    </row>
    <row r="77" spans="1:251" s="1" customFormat="1" ht="15">
      <c r="A77" s="11">
        <v>2</v>
      </c>
      <c r="B77" s="33" t="s">
        <v>68</v>
      </c>
      <c r="C77" s="18">
        <v>29.62</v>
      </c>
      <c r="D77" s="28">
        <f t="shared" si="13"/>
        <v>1090.6636118157269</v>
      </c>
      <c r="E77" s="11"/>
      <c r="F77" s="16"/>
      <c r="G77" s="11">
        <f t="shared" si="14"/>
        <v>29.62</v>
      </c>
      <c r="H77" s="23">
        <f t="shared" si="15"/>
        <v>1091</v>
      </c>
      <c r="IQ77"/>
    </row>
    <row r="78" spans="1:251" s="1" customFormat="1" ht="15">
      <c r="A78" s="11">
        <v>3</v>
      </c>
      <c r="B78" s="33" t="s">
        <v>69</v>
      </c>
      <c r="C78" s="18">
        <v>29.62</v>
      </c>
      <c r="D78" s="28">
        <f t="shared" si="13"/>
        <v>1090.6636118157269</v>
      </c>
      <c r="E78" s="11"/>
      <c r="F78" s="16"/>
      <c r="G78" s="11">
        <f t="shared" si="14"/>
        <v>29.62</v>
      </c>
      <c r="H78" s="23">
        <f t="shared" si="15"/>
        <v>1091</v>
      </c>
      <c r="IQ78"/>
    </row>
    <row r="79" spans="1:251" s="1" customFormat="1" ht="15">
      <c r="A79" s="11">
        <v>4</v>
      </c>
      <c r="B79" s="34" t="s">
        <v>70</v>
      </c>
      <c r="C79" s="18">
        <v>13.87</v>
      </c>
      <c r="D79" s="28">
        <f t="shared" si="13"/>
        <v>510.7192537435561</v>
      </c>
      <c r="E79" s="11"/>
      <c r="F79" s="16"/>
      <c r="G79" s="11">
        <f t="shared" si="14"/>
        <v>13.87</v>
      </c>
      <c r="H79" s="23">
        <f t="shared" si="15"/>
        <v>511</v>
      </c>
      <c r="IQ79"/>
    </row>
    <row r="80" spans="1:251" s="1" customFormat="1" ht="15">
      <c r="A80" s="11">
        <v>5</v>
      </c>
      <c r="B80" s="35" t="s">
        <v>71</v>
      </c>
      <c r="C80" s="18">
        <v>32.12</v>
      </c>
      <c r="D80" s="28">
        <f t="shared" si="13"/>
        <v>1182.7182718271824</v>
      </c>
      <c r="E80" s="11"/>
      <c r="F80" s="16"/>
      <c r="G80" s="11">
        <f t="shared" si="14"/>
        <v>32.12</v>
      </c>
      <c r="H80" s="23">
        <f>ROUND(D80+F80,0)-1</f>
        <v>1182</v>
      </c>
      <c r="IQ80"/>
    </row>
    <row r="81" spans="1:8" s="2" customFormat="1" ht="12.75">
      <c r="A81" s="8">
        <v>5</v>
      </c>
      <c r="B81" s="8" t="s">
        <v>72</v>
      </c>
      <c r="C81" s="25">
        <f aca="true" t="shared" si="16" ref="C81:H81">SUM(C76:C80)</f>
        <v>122.21000000000001</v>
      </c>
      <c r="D81" s="25">
        <f t="shared" si="16"/>
        <v>4500</v>
      </c>
      <c r="E81" s="25">
        <f t="shared" si="16"/>
        <v>0</v>
      </c>
      <c r="F81" s="25">
        <f t="shared" si="16"/>
        <v>0</v>
      </c>
      <c r="G81" s="25">
        <f t="shared" si="16"/>
        <v>122.21000000000001</v>
      </c>
      <c r="H81" s="25">
        <f t="shared" si="16"/>
        <v>4500</v>
      </c>
    </row>
    <row r="82" spans="1:8" s="2" customFormat="1" ht="12.75">
      <c r="A82" s="8"/>
      <c r="B82" s="8" t="s">
        <v>73</v>
      </c>
      <c r="C82" s="25">
        <f aca="true" t="shared" si="17" ref="C82:H82">C72+C81</f>
        <v>1072.1100000000001</v>
      </c>
      <c r="D82" s="25">
        <f t="shared" si="17"/>
        <v>44999.99999999999</v>
      </c>
      <c r="E82" s="25">
        <f t="shared" si="17"/>
        <v>0</v>
      </c>
      <c r="F82" s="25">
        <f t="shared" si="17"/>
        <v>0</v>
      </c>
      <c r="G82" s="25">
        <f t="shared" si="17"/>
        <v>1072.1100000000001</v>
      </c>
      <c r="H82" s="25">
        <f t="shared" si="17"/>
        <v>45000</v>
      </c>
    </row>
    <row r="83" spans="1:251" s="1" customFormat="1" ht="12.75">
      <c r="A83" s="11"/>
      <c r="B83" s="11"/>
      <c r="C83" s="18"/>
      <c r="D83" s="18"/>
      <c r="E83" s="18"/>
      <c r="F83" s="18"/>
      <c r="G83" s="18"/>
      <c r="H83" s="18"/>
      <c r="IQ83"/>
    </row>
    <row r="84" spans="1:251" s="1" customFormat="1" ht="12.75">
      <c r="A84" s="11"/>
      <c r="B84" s="11"/>
      <c r="C84" s="18"/>
      <c r="D84" s="18"/>
      <c r="E84" s="18"/>
      <c r="F84" s="18"/>
      <c r="G84" s="18"/>
      <c r="H84" s="18"/>
      <c r="IQ84"/>
    </row>
    <row r="85" spans="1:8" s="2" customFormat="1" ht="38.25">
      <c r="A85" s="8"/>
      <c r="B85" s="9" t="s">
        <v>74</v>
      </c>
      <c r="C85" s="25">
        <f aca="true" t="shared" si="18" ref="C85:H85">C33+C49+C82</f>
        <v>23522.449999999997</v>
      </c>
      <c r="D85" s="25">
        <f t="shared" si="18"/>
        <v>816210</v>
      </c>
      <c r="E85" s="25">
        <f t="shared" si="18"/>
        <v>360</v>
      </c>
      <c r="F85" s="25">
        <f t="shared" si="18"/>
        <v>83790</v>
      </c>
      <c r="G85" s="25">
        <f t="shared" si="18"/>
        <v>23882.449999999997</v>
      </c>
      <c r="H85" s="25">
        <f t="shared" si="18"/>
        <v>900000</v>
      </c>
    </row>
    <row r="86" spans="4:251" s="1" customFormat="1" ht="13.5" customHeight="1">
      <c r="D86" s="3"/>
      <c r="F86" s="3"/>
      <c r="G86" s="4"/>
      <c r="H86" s="5"/>
      <c r="IQ86"/>
    </row>
    <row r="87" spans="2:251" s="1" customFormat="1" ht="12.75">
      <c r="B87" s="1" t="s">
        <v>75</v>
      </c>
      <c r="D87" s="3"/>
      <c r="F87" s="3"/>
      <c r="G87" s="4"/>
      <c r="H87" s="5"/>
      <c r="IQ87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Codruta</cp:lastModifiedBy>
  <cp:lastPrinted>2021-06-29T11:00:21Z</cp:lastPrinted>
  <dcterms:created xsi:type="dcterms:W3CDTF">2021-07-28T07:44:46Z</dcterms:created>
  <dcterms:modified xsi:type="dcterms:W3CDTF">2021-07-30T10:12:19Z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1033-10.2.0.7480</vt:lpwstr>
  </property>
</Properties>
</file>