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75" tabRatio="211" activeTab="0"/>
  </bookViews>
  <sheets>
    <sheet name="AUG-DEC" sheetId="1" r:id="rId1"/>
    <sheet name="AUG" sheetId="2" r:id="rId2"/>
  </sheets>
  <definedNames>
    <definedName name="_xlnm.Print_Titles" localSheetId="0">'AUG-DEC'!$3:$3</definedName>
  </definedNames>
  <calcPr fullCalcOnLoad="1"/>
</workbook>
</file>

<file path=xl/sharedStrings.xml><?xml version="1.0" encoding="utf-8"?>
<sst xmlns="http://schemas.openxmlformats.org/spreadsheetml/2006/main" count="122" uniqueCount="56">
  <si>
    <t>ANALIZE DE LABORATOR</t>
  </si>
  <si>
    <t>VALORI CONTRACT  LUNA AUGUST - DECEMBRIE  2021</t>
  </si>
  <si>
    <t>Nr.crt</t>
  </si>
  <si>
    <t>DENUMIRE FURNIZOR</t>
  </si>
  <si>
    <t xml:space="preserve">Criteriu de evaluare resurse </t>
  </si>
  <si>
    <t xml:space="preserve"> SR EN ISO/CEI 1589</t>
  </si>
  <si>
    <t>Control extern</t>
  </si>
  <si>
    <t>TOTAL PUNCTE</t>
  </si>
  <si>
    <t>Valoare contract analize de laborator AUGUST - DECEMBRIE 2021</t>
  </si>
  <si>
    <t>AUGUST</t>
  </si>
  <si>
    <t>SEPTEMBRIE</t>
  </si>
  <si>
    <t>OCTOMBRIE</t>
  </si>
  <si>
    <t>NOIEMBRIE</t>
  </si>
  <si>
    <t>DECEMBRIE</t>
  </si>
  <si>
    <t>puncte</t>
  </si>
  <si>
    <t>valoare</t>
  </si>
  <si>
    <t>d.c.</t>
  </si>
  <si>
    <t>MEDLIFE</t>
  </si>
  <si>
    <t>BIOCLINICA</t>
  </si>
  <si>
    <t>HIPERDIA</t>
  </si>
  <si>
    <t>SYNEVO ROMANIA</t>
  </si>
  <si>
    <t xml:space="preserve">LABORATOARELE SYNLAB </t>
  </si>
  <si>
    <t>CLINICA SANTE</t>
  </si>
  <si>
    <t>INTERMED SERVICE LAB</t>
  </si>
  <si>
    <t>PROMEDICAL CENTER</t>
  </si>
  <si>
    <t>BIOGEN</t>
  </si>
  <si>
    <t>INTERSERVISAN</t>
  </si>
  <si>
    <t>MEDSTAR</t>
  </si>
  <si>
    <t>SANRADEX</t>
  </si>
  <si>
    <t>CENTRUL MEDICAL UNIREA</t>
  </si>
  <si>
    <t>SALVO-SAN CIOBANCA</t>
  </si>
  <si>
    <t>CLINIC MED DIAGNOSIS SRL</t>
  </si>
  <si>
    <t>SPITALUL CLINIC DE BOLI INFECTIOASE</t>
  </si>
  <si>
    <t>SPITALUL CLINIC JUDETEAN DE URGENTA CLUJ</t>
  </si>
  <si>
    <t>INST. REG. DE GASTRO. SI HEPATOLOGIE  “Prof. Dr. Octavian Fodor” CLUJ</t>
  </si>
  <si>
    <t>SPITALUL CLINIC DE URGENTA PENTRU COPII</t>
  </si>
  <si>
    <t>INSTITUTUL INIMII DE URGENTA PENTRU BOLI CARDIOVASCULARE “Prof. Dr. Niculae Stancioiu” CLUJ</t>
  </si>
  <si>
    <t>SPITALUL CLINIC MUNICIPAL CLUJ</t>
  </si>
  <si>
    <t>SPITALUL MUNICIPAL HUEDIN</t>
  </si>
  <si>
    <t>SPITALUL MUNICIPAL GHERLA</t>
  </si>
  <si>
    <t>SPITALUL MUNICIPAL DEJ</t>
  </si>
  <si>
    <t>SPITALUL MUNICIPAL TURDA</t>
  </si>
  <si>
    <t>TOTAL ANALIZE DE LABORATOR</t>
  </si>
  <si>
    <t>ANATOMIE PATOLOGICA</t>
  </si>
  <si>
    <t>SANTOMAR ONCODIAGNOSTIC</t>
  </si>
  <si>
    <t>PEDIPAT</t>
  </si>
  <si>
    <t>RADUSAN</t>
  </si>
  <si>
    <t>INSTITUTUL ONCOLOGIC “Prof. Dr. Ion Chiricuta” Cluj-Napoca</t>
  </si>
  <si>
    <t>SPITALUL DEJ</t>
  </si>
  <si>
    <t>TOTAL ANATOMIE PATOLOGICA</t>
  </si>
  <si>
    <t>TOTAL GENERAL</t>
  </si>
  <si>
    <t>șef serviciu</t>
  </si>
  <si>
    <t>Intocmit</t>
  </si>
  <si>
    <t>Dr. Ana Oros</t>
  </si>
  <si>
    <t>Ec. Monica Balota</t>
  </si>
  <si>
    <t>Valoare contract analize de laborator luna IULIE 2021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</si>
</sst>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.00\ _l_e_i_-;\-* #,##0.00\ _l_e_i_-;_-* &quot;-&quot;??\ _l_e_i_-;_-@_-"/>
    <numFmt numFmtId="179" formatCode="_-* #,##0\ _l_e_i_-;\-* #,##0\ _l_e_i_-;_-* &quot;-&quot;\ _l_e_i_-;_-@_-"/>
    <numFmt numFmtId="180" formatCode="#,##0.00000000"/>
    <numFmt numFmtId="181" formatCode="0.00000000"/>
    <numFmt numFmtId="182" formatCode="#,###.00"/>
    <numFmt numFmtId="183" formatCode="#,##0.00;\-#,##0.00"/>
    <numFmt numFmtId="184" formatCode="#,##0.000"/>
  </numFmts>
  <fonts count="46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9" fontId="0" fillId="0" borderId="0" applyFill="0" applyBorder="0" applyAlignment="0" applyProtection="0"/>
    <xf numFmtId="0" fontId="28" fillId="3" borderId="1" applyNumberFormat="0" applyAlignment="0" applyProtection="0"/>
    <xf numFmtId="0" fontId="29" fillId="0" borderId="2" applyNumberFormat="0" applyFill="0" applyAlignment="0" applyProtection="0"/>
    <xf numFmtId="0" fontId="8" fillId="4" borderId="3" applyNumberFormat="0" applyFon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8" borderId="5" applyNumberFormat="0" applyAlignment="0" applyProtection="0"/>
    <xf numFmtId="0" fontId="31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1" borderId="6" applyNumberFormat="0" applyAlignment="0" applyProtection="0"/>
    <xf numFmtId="0" fontId="27" fillId="12" borderId="0" applyNumberFormat="0" applyBorder="0" applyAlignment="0" applyProtection="0"/>
    <xf numFmtId="0" fontId="41" fillId="11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31" fillId="15" borderId="0" applyNumberFormat="0" applyBorder="0" applyAlignment="0" applyProtection="0"/>
    <xf numFmtId="0" fontId="27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27" fillId="23" borderId="0" applyNumberFormat="0" applyBorder="0" applyAlignment="0" applyProtection="0"/>
    <xf numFmtId="0" fontId="3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7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80" fontId="0" fillId="0" borderId="10" xfId="25" applyNumberFormat="1" applyFont="1" applyFill="1" applyBorder="1" applyAlignment="1">
      <alignment horizontal="center"/>
      <protection/>
    </xf>
    <xf numFmtId="181" fontId="0" fillId="0" borderId="10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4" fontId="0" fillId="0" borderId="9" xfId="0" applyNumberFormat="1" applyFont="1" applyFill="1" applyBorder="1" applyAlignment="1">
      <alignment horizontal="center"/>
    </xf>
    <xf numFmtId="182" fontId="0" fillId="0" borderId="9" xfId="25" applyNumberFormat="1" applyFont="1" applyFill="1" applyBorder="1" applyAlignment="1">
      <alignment horizontal="center"/>
      <protection/>
    </xf>
    <xf numFmtId="4" fontId="4" fillId="0" borderId="9" xfId="0" applyNumberFormat="1" applyFont="1" applyFill="1" applyBorder="1" applyAlignment="1">
      <alignment horizontal="center" vertical="center"/>
    </xf>
    <xf numFmtId="4" fontId="0" fillId="0" borderId="9" xfId="25" applyNumberFormat="1" applyFont="1" applyFill="1" applyBorder="1" applyAlignment="1">
      <alignment/>
      <protection/>
    </xf>
    <xf numFmtId="4" fontId="4" fillId="0" borderId="9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183" fontId="2" fillId="0" borderId="11" xfId="0" applyNumberFormat="1" applyFont="1" applyFill="1" applyBorder="1" applyAlignment="1">
      <alignment/>
    </xf>
    <xf numFmtId="180" fontId="0" fillId="0" borderId="9" xfId="25" applyNumberFormat="1" applyFont="1" applyFill="1" applyBorder="1" applyAlignment="1">
      <alignment horizontal="center"/>
      <protection/>
    </xf>
    <xf numFmtId="184" fontId="0" fillId="0" borderId="9" xfId="0" applyNumberFormat="1" applyFont="1" applyFill="1" applyBorder="1" applyAlignment="1">
      <alignment/>
    </xf>
    <xf numFmtId="182" fontId="0" fillId="0" borderId="10" xfId="25" applyNumberFormat="1" applyFont="1" applyFill="1" applyBorder="1" applyAlignment="1">
      <alignment horizontal="center"/>
      <protection/>
    </xf>
    <xf numFmtId="184" fontId="2" fillId="0" borderId="9" xfId="0" applyNumberFormat="1" applyFont="1" applyFill="1" applyBorder="1" applyAlignment="1">
      <alignment/>
    </xf>
    <xf numFmtId="183" fontId="2" fillId="0" borderId="9" xfId="0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9" xfId="0" applyNumberFormat="1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5" fillId="0" borderId="0" xfId="0" applyFont="1" applyFill="1" applyAlignment="1">
      <alignment/>
    </xf>
    <xf numFmtId="58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8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4" fontId="6" fillId="0" borderId="9" xfId="0" applyNumberFormat="1" applyFont="1" applyFill="1" applyBorder="1" applyAlignment="1">
      <alignment/>
    </xf>
    <xf numFmtId="4" fontId="4" fillId="0" borderId="9" xfId="0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80" fontId="0" fillId="0" borderId="15" xfId="25" applyNumberFormat="1" applyFont="1" applyFill="1" applyBorder="1" applyAlignment="1">
      <alignment horizontal="center"/>
      <protection/>
    </xf>
    <xf numFmtId="0" fontId="2" fillId="0" borderId="16" xfId="0" applyFont="1" applyFill="1" applyBorder="1" applyAlignment="1">
      <alignment wrapText="1"/>
    </xf>
    <xf numFmtId="184" fontId="0" fillId="0" borderId="13" xfId="0" applyNumberFormat="1" applyFont="1" applyFill="1" applyBorder="1" applyAlignment="1">
      <alignment/>
    </xf>
    <xf numFmtId="182" fontId="0" fillId="0" borderId="13" xfId="25" applyNumberFormat="1" applyFont="1" applyFill="1" applyBorder="1" applyAlignment="1">
      <alignment horizontal="center"/>
      <protection/>
    </xf>
    <xf numFmtId="0" fontId="0" fillId="0" borderId="17" xfId="0" applyFont="1" applyFill="1" applyBorder="1" applyAlignment="1">
      <alignment/>
    </xf>
    <xf numFmtId="184" fontId="2" fillId="0" borderId="18" xfId="0" applyNumberFormat="1" applyFont="1" applyFill="1" applyBorder="1" applyAlignment="1">
      <alignment/>
    </xf>
    <xf numFmtId="183" fontId="2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 wrapText="1"/>
    </xf>
    <xf numFmtId="183" fontId="2" fillId="0" borderId="20" xfId="0" applyNumberFormat="1" applyFont="1" applyFill="1" applyBorder="1" applyAlignment="1">
      <alignment/>
    </xf>
    <xf numFmtId="183" fontId="2" fillId="0" borderId="13" xfId="0" applyNumberFormat="1" applyFont="1" applyFill="1" applyBorder="1" applyAlignment="1">
      <alignment/>
    </xf>
    <xf numFmtId="183" fontId="2" fillId="0" borderId="16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Normal_Sheet1" xfId="25"/>
    <cellStyle name="60% - Accent4" xfId="26"/>
    <cellStyle name="Followed Hyperlink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Input" xfId="36"/>
    <cellStyle name="60% - Accent3" xfId="37"/>
    <cellStyle name="Good" xfId="38"/>
    <cellStyle name="Output" xfId="39"/>
    <cellStyle name="20% - Accent1" xfId="40"/>
    <cellStyle name="Calculation" xfId="41"/>
    <cellStyle name="Linked Cell" xfId="42"/>
    <cellStyle name="Total" xfId="43"/>
    <cellStyle name="Bad" xfId="44"/>
    <cellStyle name="Neutral" xfId="45"/>
    <cellStyle name="Accent1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52"/>
  <sheetViews>
    <sheetView tabSelected="1" workbookViewId="0" topLeftCell="A1">
      <selection activeCell="K3" sqref="K3:O3"/>
    </sheetView>
  </sheetViews>
  <sheetFormatPr defaultColWidth="9.140625" defaultRowHeight="12.75"/>
  <cols>
    <col min="1" max="1" width="3.8515625" style="2" customWidth="1"/>
    <col min="2" max="2" width="33.7109375" style="3" customWidth="1"/>
    <col min="3" max="3" width="11.140625" style="2" customWidth="1"/>
    <col min="4" max="4" width="12.7109375" style="2" customWidth="1"/>
    <col min="5" max="5" width="9.00390625" style="2" customWidth="1"/>
    <col min="6" max="6" width="12.28125" style="2" customWidth="1"/>
    <col min="7" max="7" width="9.421875" style="2" customWidth="1"/>
    <col min="8" max="8" width="11.57421875" style="2" customWidth="1"/>
    <col min="9" max="9" width="9.421875" style="2" customWidth="1"/>
    <col min="10" max="10" width="12.8515625" style="2" customWidth="1"/>
    <col min="11" max="11" width="11.57421875" style="2" customWidth="1"/>
    <col min="12" max="12" width="13.00390625" style="2" customWidth="1"/>
    <col min="13" max="13" width="12.7109375" style="2" customWidth="1"/>
    <col min="14" max="254" width="11.57421875" style="2" customWidth="1"/>
    <col min="255" max="255" width="11.57421875" style="0" customWidth="1"/>
  </cols>
  <sheetData>
    <row r="1" spans="1:10" s="1" customFormat="1" ht="15.75">
      <c r="A1" s="5"/>
      <c r="B1" s="6" t="s">
        <v>0</v>
      </c>
      <c r="C1" s="5"/>
      <c r="D1" s="5"/>
      <c r="E1" s="5"/>
      <c r="F1" s="5"/>
      <c r="G1" s="5"/>
      <c r="H1" s="5"/>
      <c r="I1" s="5"/>
      <c r="J1" s="5"/>
    </row>
    <row r="2" spans="1:10" ht="15.75">
      <c r="A2" s="7"/>
      <c r="B2" s="8" t="s">
        <v>1</v>
      </c>
      <c r="C2" s="7"/>
      <c r="D2" s="7"/>
      <c r="E2" s="7"/>
      <c r="F2" s="7"/>
      <c r="G2" s="7"/>
      <c r="H2" s="7"/>
      <c r="I2" s="7"/>
      <c r="J2" s="7"/>
    </row>
    <row r="3" spans="1:15" s="3" customFormat="1" ht="87.75" customHeight="1">
      <c r="A3" s="9" t="s">
        <v>2</v>
      </c>
      <c r="B3" s="9" t="s">
        <v>3</v>
      </c>
      <c r="C3" s="9" t="s">
        <v>4</v>
      </c>
      <c r="D3" s="9">
        <v>1819477</v>
      </c>
      <c r="E3" s="9" t="s">
        <v>5</v>
      </c>
      <c r="F3" s="9">
        <v>909739</v>
      </c>
      <c r="G3" s="9" t="s">
        <v>6</v>
      </c>
      <c r="H3" s="9">
        <v>909739</v>
      </c>
      <c r="I3" s="29" t="s">
        <v>7</v>
      </c>
      <c r="J3" s="59" t="s">
        <v>8</v>
      </c>
      <c r="K3" s="60" t="s">
        <v>9</v>
      </c>
      <c r="L3" s="60" t="s">
        <v>10</v>
      </c>
      <c r="M3" s="60" t="s">
        <v>11</v>
      </c>
      <c r="N3" s="60" t="s">
        <v>12</v>
      </c>
      <c r="O3" s="60" t="s">
        <v>13</v>
      </c>
    </row>
    <row r="4" spans="1:15" ht="12.75">
      <c r="A4" s="10"/>
      <c r="B4" s="9"/>
      <c r="C4" s="10" t="s">
        <v>14</v>
      </c>
      <c r="D4" s="10" t="s">
        <v>15</v>
      </c>
      <c r="E4" s="10" t="s">
        <v>14</v>
      </c>
      <c r="F4" s="10" t="s">
        <v>15</v>
      </c>
      <c r="G4" s="10" t="s">
        <v>14</v>
      </c>
      <c r="H4" s="10" t="s">
        <v>15</v>
      </c>
      <c r="I4" s="29"/>
      <c r="J4" s="59" t="s">
        <v>16</v>
      </c>
      <c r="K4" s="61"/>
      <c r="L4" s="61"/>
      <c r="M4" s="61"/>
      <c r="N4" s="61"/>
      <c r="O4" s="61"/>
    </row>
    <row r="5" spans="1:15" ht="12.75">
      <c r="A5" s="11">
        <v>0</v>
      </c>
      <c r="B5" s="12">
        <v>1</v>
      </c>
      <c r="C5" s="11"/>
      <c r="D5" s="13">
        <f>D3/C32</f>
        <v>85.34292388224921</v>
      </c>
      <c r="E5" s="11"/>
      <c r="F5" s="14">
        <f>F3/E32</f>
        <v>288.3483359746434</v>
      </c>
      <c r="G5" s="11"/>
      <c r="H5" s="14">
        <f>H3/G32</f>
        <v>60.19380024481424</v>
      </c>
      <c r="I5" s="31"/>
      <c r="J5" s="62"/>
      <c r="K5" s="61"/>
      <c r="L5" s="61"/>
      <c r="M5" s="61"/>
      <c r="N5" s="61"/>
      <c r="O5" s="61"/>
    </row>
    <row r="6" spans="1:15" ht="12.75">
      <c r="A6" s="10"/>
      <c r="B6" s="9" t="s">
        <v>0</v>
      </c>
      <c r="C6" s="15"/>
      <c r="D6" s="15"/>
      <c r="E6" s="15"/>
      <c r="F6" s="15"/>
      <c r="G6" s="15"/>
      <c r="H6" s="15"/>
      <c r="I6" s="33"/>
      <c r="J6" s="63"/>
      <c r="K6" s="61"/>
      <c r="L6" s="61"/>
      <c r="M6" s="61"/>
      <c r="N6" s="61"/>
      <c r="O6" s="61"/>
    </row>
    <row r="7" spans="1:15" ht="12.75">
      <c r="A7" s="10">
        <v>1</v>
      </c>
      <c r="B7" s="9" t="s">
        <v>17</v>
      </c>
      <c r="C7" s="16">
        <v>1490.38</v>
      </c>
      <c r="D7" s="17">
        <f aca="true" t="shared" si="0" ref="D7:D31">C7*$D$5</f>
        <v>127193.38689562658</v>
      </c>
      <c r="E7" s="18">
        <v>160</v>
      </c>
      <c r="F7" s="19">
        <f aca="true" t="shared" si="1" ref="F7:F31">E7*$F$5</f>
        <v>46135.73375594294</v>
      </c>
      <c r="G7" s="20">
        <v>936</v>
      </c>
      <c r="H7" s="19">
        <f aca="true" t="shared" si="2" ref="H7:H31">G7*$H$5</f>
        <v>56341.39702914613</v>
      </c>
      <c r="I7" s="35">
        <f aca="true" t="shared" si="3" ref="I7:I31">C7+E7+G7</f>
        <v>2586.38</v>
      </c>
      <c r="J7" s="64">
        <f aca="true" t="shared" si="4" ref="J7:J31">ROUND(D7+F7+H7,0)</f>
        <v>229671</v>
      </c>
      <c r="K7" s="65">
        <v>55099</v>
      </c>
      <c r="L7" s="65">
        <v>55099</v>
      </c>
      <c r="M7" s="65">
        <v>55099</v>
      </c>
      <c r="N7" s="65">
        <v>55099</v>
      </c>
      <c r="O7" s="65">
        <f>J7-K7-L7-M7-N7</f>
        <v>9275</v>
      </c>
    </row>
    <row r="8" spans="1:15" ht="12.75">
      <c r="A8" s="10">
        <v>2</v>
      </c>
      <c r="B8" s="9" t="s">
        <v>18</v>
      </c>
      <c r="C8" s="16">
        <v>1379.4</v>
      </c>
      <c r="D8" s="17">
        <f t="shared" si="0"/>
        <v>117722.02920317456</v>
      </c>
      <c r="E8" s="18">
        <v>157</v>
      </c>
      <c r="F8" s="19">
        <f t="shared" si="1"/>
        <v>45270.68874801902</v>
      </c>
      <c r="G8" s="20">
        <v>988</v>
      </c>
      <c r="H8" s="19">
        <f t="shared" si="2"/>
        <v>59471.47464187647</v>
      </c>
      <c r="I8" s="35">
        <f t="shared" si="3"/>
        <v>2524.4</v>
      </c>
      <c r="J8" s="66">
        <f t="shared" si="4"/>
        <v>222464</v>
      </c>
      <c r="K8" s="65">
        <v>53370</v>
      </c>
      <c r="L8" s="65">
        <v>53370</v>
      </c>
      <c r="M8" s="65">
        <v>53370</v>
      </c>
      <c r="N8" s="65">
        <v>53370</v>
      </c>
      <c r="O8" s="65">
        <f aca="true" t="shared" si="5" ref="O8:O32">J8-K8-L8-M8-N8</f>
        <v>8984</v>
      </c>
    </row>
    <row r="9" spans="1:15" ht="12.75">
      <c r="A9" s="10">
        <v>3</v>
      </c>
      <c r="B9" s="9" t="s">
        <v>19</v>
      </c>
      <c r="C9" s="16">
        <v>650.8299999999999</v>
      </c>
      <c r="D9" s="17">
        <f t="shared" si="0"/>
        <v>55543.73515028425</v>
      </c>
      <c r="E9" s="18">
        <v>138</v>
      </c>
      <c r="F9" s="19">
        <f t="shared" si="1"/>
        <v>39792.07036450079</v>
      </c>
      <c r="G9" s="20">
        <v>655</v>
      </c>
      <c r="H9" s="19">
        <f t="shared" si="2"/>
        <v>39426.93916035333</v>
      </c>
      <c r="I9" s="35">
        <f t="shared" si="3"/>
        <v>1443.83</v>
      </c>
      <c r="J9" s="66">
        <f t="shared" si="4"/>
        <v>134763</v>
      </c>
      <c r="K9" s="65">
        <v>32330</v>
      </c>
      <c r="L9" s="65">
        <v>32330</v>
      </c>
      <c r="M9" s="65">
        <v>32330</v>
      </c>
      <c r="N9" s="65">
        <v>32330</v>
      </c>
      <c r="O9" s="65">
        <f t="shared" si="5"/>
        <v>5443</v>
      </c>
    </row>
    <row r="10" spans="1:254" s="4" customFormat="1" ht="12.75">
      <c r="A10" s="10">
        <v>4</v>
      </c>
      <c r="B10" s="9" t="s">
        <v>20</v>
      </c>
      <c r="C10" s="16">
        <v>757</v>
      </c>
      <c r="D10" s="17">
        <f t="shared" si="0"/>
        <v>64604.59337886265</v>
      </c>
      <c r="E10" s="18">
        <v>160</v>
      </c>
      <c r="F10" s="19">
        <f t="shared" si="1"/>
        <v>46135.73375594294</v>
      </c>
      <c r="G10" s="20">
        <v>966</v>
      </c>
      <c r="H10" s="19">
        <f t="shared" si="2"/>
        <v>58147.21103649056</v>
      </c>
      <c r="I10" s="35">
        <f t="shared" si="3"/>
        <v>1883</v>
      </c>
      <c r="J10" s="66">
        <f t="shared" si="4"/>
        <v>168888</v>
      </c>
      <c r="K10" s="65">
        <v>40517</v>
      </c>
      <c r="L10" s="65">
        <v>40517</v>
      </c>
      <c r="M10" s="65">
        <v>40517</v>
      </c>
      <c r="N10" s="65">
        <v>40517</v>
      </c>
      <c r="O10" s="65">
        <f t="shared" si="5"/>
        <v>6820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15" ht="12.75">
      <c r="A11" s="10">
        <v>5</v>
      </c>
      <c r="B11" s="9" t="s">
        <v>21</v>
      </c>
      <c r="C11" s="16">
        <v>636</v>
      </c>
      <c r="D11" s="17">
        <f t="shared" si="0"/>
        <v>54278.0995891105</v>
      </c>
      <c r="E11" s="18">
        <v>151</v>
      </c>
      <c r="F11" s="19">
        <f t="shared" si="1"/>
        <v>43540.59873217116</v>
      </c>
      <c r="G11" s="20">
        <v>620</v>
      </c>
      <c r="H11" s="19">
        <f t="shared" si="2"/>
        <v>37320.15615178483</v>
      </c>
      <c r="I11" s="35">
        <f t="shared" si="3"/>
        <v>1407</v>
      </c>
      <c r="J11" s="66">
        <f t="shared" si="4"/>
        <v>135139</v>
      </c>
      <c r="K11" s="65">
        <v>32420</v>
      </c>
      <c r="L11" s="65">
        <v>32420</v>
      </c>
      <c r="M11" s="65">
        <v>32420</v>
      </c>
      <c r="N11" s="65">
        <v>32420</v>
      </c>
      <c r="O11" s="65">
        <f t="shared" si="5"/>
        <v>5459</v>
      </c>
    </row>
    <row r="12" spans="1:15" ht="12.75">
      <c r="A12" s="10">
        <v>6</v>
      </c>
      <c r="B12" s="9" t="s">
        <v>22</v>
      </c>
      <c r="C12" s="16">
        <v>999</v>
      </c>
      <c r="D12" s="17">
        <f t="shared" si="0"/>
        <v>85257.58095836696</v>
      </c>
      <c r="E12" s="18">
        <v>156</v>
      </c>
      <c r="F12" s="19">
        <f t="shared" si="1"/>
        <v>44982.340412044374</v>
      </c>
      <c r="G12" s="20">
        <v>948.5</v>
      </c>
      <c r="H12" s="19">
        <f t="shared" si="2"/>
        <v>57093.81953220631</v>
      </c>
      <c r="I12" s="35">
        <f t="shared" si="3"/>
        <v>2103.5</v>
      </c>
      <c r="J12" s="66">
        <f t="shared" si="4"/>
        <v>187334</v>
      </c>
      <c r="K12" s="65">
        <v>44942</v>
      </c>
      <c r="L12" s="65">
        <v>44942</v>
      </c>
      <c r="M12" s="65">
        <v>44942</v>
      </c>
      <c r="N12" s="65">
        <v>44942</v>
      </c>
      <c r="O12" s="65">
        <f t="shared" si="5"/>
        <v>7566</v>
      </c>
    </row>
    <row r="13" spans="1:15" ht="12.75">
      <c r="A13" s="10">
        <v>7</v>
      </c>
      <c r="B13" s="9" t="s">
        <v>23</v>
      </c>
      <c r="C13" s="16">
        <v>699.7</v>
      </c>
      <c r="D13" s="17">
        <f t="shared" si="0"/>
        <v>59714.443840409775</v>
      </c>
      <c r="E13" s="18">
        <v>134</v>
      </c>
      <c r="F13" s="19">
        <f t="shared" si="1"/>
        <v>38638.67702060222</v>
      </c>
      <c r="G13" s="20">
        <v>544</v>
      </c>
      <c r="H13" s="19">
        <f t="shared" si="2"/>
        <v>32745.427333178948</v>
      </c>
      <c r="I13" s="35">
        <f t="shared" si="3"/>
        <v>1377.7</v>
      </c>
      <c r="J13" s="66">
        <f t="shared" si="4"/>
        <v>131099</v>
      </c>
      <c r="K13" s="65">
        <v>31451</v>
      </c>
      <c r="L13" s="65">
        <v>31451</v>
      </c>
      <c r="M13" s="65">
        <v>31451</v>
      </c>
      <c r="N13" s="65">
        <v>31451</v>
      </c>
      <c r="O13" s="65">
        <f t="shared" si="5"/>
        <v>5295</v>
      </c>
    </row>
    <row r="14" spans="1:15" ht="12.75">
      <c r="A14" s="10">
        <v>8</v>
      </c>
      <c r="B14" s="9" t="s">
        <v>24</v>
      </c>
      <c r="C14" s="16">
        <v>576.4</v>
      </c>
      <c r="D14" s="17">
        <f t="shared" si="0"/>
        <v>49191.66132572844</v>
      </c>
      <c r="E14" s="18">
        <v>144</v>
      </c>
      <c r="F14" s="19">
        <f t="shared" si="1"/>
        <v>41522.16038034865</v>
      </c>
      <c r="G14" s="20">
        <v>710</v>
      </c>
      <c r="H14" s="19">
        <f t="shared" si="2"/>
        <v>42737.598173818114</v>
      </c>
      <c r="I14" s="35">
        <f t="shared" si="3"/>
        <v>1430.4</v>
      </c>
      <c r="J14" s="66">
        <f t="shared" si="4"/>
        <v>133451</v>
      </c>
      <c r="K14" s="65">
        <v>32016</v>
      </c>
      <c r="L14" s="65">
        <v>32016</v>
      </c>
      <c r="M14" s="65">
        <v>32016</v>
      </c>
      <c r="N14" s="65">
        <v>32016</v>
      </c>
      <c r="O14" s="65">
        <f t="shared" si="5"/>
        <v>5387</v>
      </c>
    </row>
    <row r="15" spans="1:15" ht="12.75">
      <c r="A15" s="10">
        <v>9</v>
      </c>
      <c r="B15" s="9" t="s">
        <v>25</v>
      </c>
      <c r="C15" s="16">
        <v>830.44</v>
      </c>
      <c r="D15" s="17">
        <f t="shared" si="0"/>
        <v>70872.17770877504</v>
      </c>
      <c r="E15" s="18">
        <v>150</v>
      </c>
      <c r="F15" s="19">
        <f t="shared" si="1"/>
        <v>43252.25039619651</v>
      </c>
      <c r="G15" s="20">
        <v>640</v>
      </c>
      <c r="H15" s="19">
        <f t="shared" si="2"/>
        <v>38524.03215668112</v>
      </c>
      <c r="I15" s="35">
        <f t="shared" si="3"/>
        <v>1620.44</v>
      </c>
      <c r="J15" s="66">
        <f t="shared" si="4"/>
        <v>152648</v>
      </c>
      <c r="K15" s="65">
        <v>36621</v>
      </c>
      <c r="L15" s="65">
        <v>36621</v>
      </c>
      <c r="M15" s="65">
        <v>36621</v>
      </c>
      <c r="N15" s="65">
        <v>36621</v>
      </c>
      <c r="O15" s="65">
        <f t="shared" si="5"/>
        <v>6164</v>
      </c>
    </row>
    <row r="16" spans="1:15" ht="12.75">
      <c r="A16" s="10">
        <v>10</v>
      </c>
      <c r="B16" s="9" t="s">
        <v>26</v>
      </c>
      <c r="C16" s="16">
        <v>501.25</v>
      </c>
      <c r="D16" s="17">
        <f t="shared" si="0"/>
        <v>42778.14059597741</v>
      </c>
      <c r="E16" s="18">
        <v>112</v>
      </c>
      <c r="F16" s="19">
        <f t="shared" si="1"/>
        <v>32295.013629160065</v>
      </c>
      <c r="G16" s="20">
        <v>448</v>
      </c>
      <c r="H16" s="19">
        <f t="shared" si="2"/>
        <v>26966.82250967678</v>
      </c>
      <c r="I16" s="35">
        <f t="shared" si="3"/>
        <v>1061.25</v>
      </c>
      <c r="J16" s="66">
        <f t="shared" si="4"/>
        <v>102040</v>
      </c>
      <c r="K16" s="65">
        <v>24480</v>
      </c>
      <c r="L16" s="65">
        <v>24480</v>
      </c>
      <c r="M16" s="65">
        <v>24480</v>
      </c>
      <c r="N16" s="65">
        <v>24480</v>
      </c>
      <c r="O16" s="65">
        <f t="shared" si="5"/>
        <v>4120</v>
      </c>
    </row>
    <row r="17" spans="1:15" ht="12.75">
      <c r="A17" s="10">
        <v>11</v>
      </c>
      <c r="B17" s="9" t="s">
        <v>27</v>
      </c>
      <c r="C17" s="16">
        <v>787.3</v>
      </c>
      <c r="D17" s="17">
        <f t="shared" si="0"/>
        <v>67190.4839724948</v>
      </c>
      <c r="E17" s="18">
        <v>143</v>
      </c>
      <c r="F17" s="19">
        <f t="shared" si="1"/>
        <v>41233.81204437401</v>
      </c>
      <c r="G17" s="20">
        <v>582</v>
      </c>
      <c r="H17" s="19">
        <f t="shared" si="2"/>
        <v>35032.79174248189</v>
      </c>
      <c r="I17" s="35">
        <f t="shared" si="3"/>
        <v>1512.3</v>
      </c>
      <c r="J17" s="66">
        <f t="shared" si="4"/>
        <v>143457</v>
      </c>
      <c r="K17" s="65">
        <v>34416</v>
      </c>
      <c r="L17" s="65">
        <v>34416</v>
      </c>
      <c r="M17" s="65">
        <v>34416</v>
      </c>
      <c r="N17" s="65">
        <v>34416</v>
      </c>
      <c r="O17" s="65">
        <f t="shared" si="5"/>
        <v>5793</v>
      </c>
    </row>
    <row r="18" spans="1:15" ht="12.75">
      <c r="A18" s="10">
        <v>12</v>
      </c>
      <c r="B18" s="9" t="s">
        <v>28</v>
      </c>
      <c r="C18" s="16">
        <v>532.85</v>
      </c>
      <c r="D18" s="17">
        <f t="shared" si="0"/>
        <v>45474.97699065649</v>
      </c>
      <c r="E18" s="18">
        <v>129</v>
      </c>
      <c r="F18" s="19">
        <f t="shared" si="1"/>
        <v>37196.935340729004</v>
      </c>
      <c r="G18" s="20">
        <v>536</v>
      </c>
      <c r="H18" s="19">
        <f t="shared" si="2"/>
        <v>32263.876931220435</v>
      </c>
      <c r="I18" s="35">
        <f t="shared" si="3"/>
        <v>1197.85</v>
      </c>
      <c r="J18" s="66">
        <f t="shared" si="4"/>
        <v>114936</v>
      </c>
      <c r="K18" s="65">
        <v>27574</v>
      </c>
      <c r="L18" s="65">
        <v>27574</v>
      </c>
      <c r="M18" s="65">
        <v>27574</v>
      </c>
      <c r="N18" s="65">
        <v>27574</v>
      </c>
      <c r="O18" s="65">
        <f t="shared" si="5"/>
        <v>4640</v>
      </c>
    </row>
    <row r="19" spans="1:15" ht="12.75">
      <c r="A19" s="10">
        <v>13</v>
      </c>
      <c r="B19" s="9" t="s">
        <v>29</v>
      </c>
      <c r="C19" s="16">
        <v>1197.4</v>
      </c>
      <c r="D19" s="17">
        <f t="shared" si="0"/>
        <v>102189.61705660522</v>
      </c>
      <c r="E19" s="18">
        <v>148</v>
      </c>
      <c r="F19" s="19">
        <f t="shared" si="1"/>
        <v>42675.55372424723</v>
      </c>
      <c r="G19" s="20">
        <v>601</v>
      </c>
      <c r="H19" s="19">
        <f t="shared" si="2"/>
        <v>36176.47394713336</v>
      </c>
      <c r="I19" s="35">
        <f t="shared" si="3"/>
        <v>1946.4</v>
      </c>
      <c r="J19" s="66">
        <f t="shared" si="4"/>
        <v>181042</v>
      </c>
      <c r="K19" s="65">
        <v>43433</v>
      </c>
      <c r="L19" s="65">
        <v>43433</v>
      </c>
      <c r="M19" s="65">
        <v>43433</v>
      </c>
      <c r="N19" s="65">
        <v>43433</v>
      </c>
      <c r="O19" s="65">
        <f t="shared" si="5"/>
        <v>7310</v>
      </c>
    </row>
    <row r="20" spans="1:15" ht="12.75">
      <c r="A20" s="10">
        <v>14</v>
      </c>
      <c r="B20" s="9" t="s">
        <v>30</v>
      </c>
      <c r="C20" s="16">
        <v>545.75</v>
      </c>
      <c r="D20" s="17">
        <f t="shared" si="0"/>
        <v>46575.90070873751</v>
      </c>
      <c r="E20" s="18">
        <v>116</v>
      </c>
      <c r="F20" s="19">
        <f t="shared" si="1"/>
        <v>33448.406973058634</v>
      </c>
      <c r="G20" s="20">
        <v>610.5</v>
      </c>
      <c r="H20" s="19">
        <f t="shared" si="2"/>
        <v>36748.315049459095</v>
      </c>
      <c r="I20" s="35">
        <f t="shared" si="3"/>
        <v>1272.25</v>
      </c>
      <c r="J20" s="66">
        <f t="shared" si="4"/>
        <v>116773</v>
      </c>
      <c r="K20" s="65">
        <v>28014</v>
      </c>
      <c r="L20" s="65">
        <v>28014</v>
      </c>
      <c r="M20" s="65">
        <v>28014</v>
      </c>
      <c r="N20" s="65">
        <v>28014</v>
      </c>
      <c r="O20" s="65">
        <f t="shared" si="5"/>
        <v>4717</v>
      </c>
    </row>
    <row r="21" spans="1:15" ht="12.75">
      <c r="A21" s="10">
        <v>15</v>
      </c>
      <c r="B21" s="9" t="s">
        <v>31</v>
      </c>
      <c r="C21" s="16">
        <v>565.88</v>
      </c>
      <c r="D21" s="17">
        <f t="shared" si="0"/>
        <v>48293.853766487184</v>
      </c>
      <c r="E21" s="18">
        <v>66</v>
      </c>
      <c r="F21" s="19">
        <f t="shared" si="1"/>
        <v>19030.990174326467</v>
      </c>
      <c r="G21" s="20">
        <v>528</v>
      </c>
      <c r="H21" s="19">
        <f t="shared" si="2"/>
        <v>31782.326529261918</v>
      </c>
      <c r="I21" s="35">
        <f t="shared" si="3"/>
        <v>1159.88</v>
      </c>
      <c r="J21" s="66">
        <f t="shared" si="4"/>
        <v>99107</v>
      </c>
      <c r="K21" s="65">
        <v>23776</v>
      </c>
      <c r="L21" s="65">
        <v>23776</v>
      </c>
      <c r="M21" s="65">
        <v>23776</v>
      </c>
      <c r="N21" s="65">
        <v>23776</v>
      </c>
      <c r="O21" s="65">
        <f t="shared" si="5"/>
        <v>4003</v>
      </c>
    </row>
    <row r="22" spans="1:15" ht="25.5">
      <c r="A22" s="10">
        <v>16</v>
      </c>
      <c r="B22" s="9" t="s">
        <v>32</v>
      </c>
      <c r="C22" s="16">
        <v>1765.2</v>
      </c>
      <c r="D22" s="17">
        <f t="shared" si="0"/>
        <v>150647.3292369463</v>
      </c>
      <c r="E22" s="49">
        <v>136</v>
      </c>
      <c r="F22" s="19">
        <f t="shared" si="1"/>
        <v>39215.373692551504</v>
      </c>
      <c r="G22" s="50">
        <v>624</v>
      </c>
      <c r="H22" s="19">
        <f t="shared" si="2"/>
        <v>37560.931352764084</v>
      </c>
      <c r="I22" s="35">
        <f t="shared" si="3"/>
        <v>2525.2</v>
      </c>
      <c r="J22" s="66">
        <f t="shared" si="4"/>
        <v>227424</v>
      </c>
      <c r="K22" s="65">
        <v>54560</v>
      </c>
      <c r="L22" s="65">
        <v>54560</v>
      </c>
      <c r="M22" s="65">
        <v>54560</v>
      </c>
      <c r="N22" s="65">
        <v>54560</v>
      </c>
      <c r="O22" s="65">
        <f t="shared" si="5"/>
        <v>9184</v>
      </c>
    </row>
    <row r="23" spans="1:15" ht="25.5">
      <c r="A23" s="10">
        <v>17</v>
      </c>
      <c r="B23" s="9" t="s">
        <v>33</v>
      </c>
      <c r="C23" s="16">
        <v>1147.5</v>
      </c>
      <c r="D23" s="17">
        <f t="shared" si="0"/>
        <v>97931.00515488097</v>
      </c>
      <c r="E23" s="49">
        <v>108</v>
      </c>
      <c r="F23" s="19">
        <f t="shared" si="1"/>
        <v>31141.620285261488</v>
      </c>
      <c r="G23" s="50">
        <v>624</v>
      </c>
      <c r="H23" s="19">
        <f t="shared" si="2"/>
        <v>37560.931352764084</v>
      </c>
      <c r="I23" s="35">
        <f t="shared" si="3"/>
        <v>1879.5</v>
      </c>
      <c r="J23" s="66">
        <f t="shared" si="4"/>
        <v>166634</v>
      </c>
      <c r="K23" s="65">
        <v>39976</v>
      </c>
      <c r="L23" s="65">
        <v>39976</v>
      </c>
      <c r="M23" s="65">
        <v>39976</v>
      </c>
      <c r="N23" s="65">
        <v>39976</v>
      </c>
      <c r="O23" s="65">
        <f t="shared" si="5"/>
        <v>6730</v>
      </c>
    </row>
    <row r="24" spans="1:17" ht="38.25">
      <c r="A24" s="10">
        <v>18</v>
      </c>
      <c r="B24" s="9" t="s">
        <v>34</v>
      </c>
      <c r="C24" s="16">
        <v>1067.4</v>
      </c>
      <c r="D24" s="17">
        <f t="shared" si="0"/>
        <v>91095.03695191281</v>
      </c>
      <c r="E24" s="49">
        <v>92</v>
      </c>
      <c r="F24" s="19">
        <f t="shared" si="1"/>
        <v>26528.046909667195</v>
      </c>
      <c r="G24" s="50">
        <v>368</v>
      </c>
      <c r="H24" s="19">
        <f t="shared" si="2"/>
        <v>22151.318490091642</v>
      </c>
      <c r="I24" s="35">
        <f t="shared" si="3"/>
        <v>1527.4</v>
      </c>
      <c r="J24" s="66">
        <f t="shared" si="4"/>
        <v>139774</v>
      </c>
      <c r="K24" s="65">
        <v>33532</v>
      </c>
      <c r="L24" s="65">
        <v>33532</v>
      </c>
      <c r="M24" s="67">
        <v>33532</v>
      </c>
      <c r="N24" s="65">
        <v>33532</v>
      </c>
      <c r="O24" s="65">
        <f t="shared" si="5"/>
        <v>5646</v>
      </c>
      <c r="P24" s="1"/>
      <c r="Q24" s="1"/>
    </row>
    <row r="25" spans="1:254" s="4" customFormat="1" ht="25.5">
      <c r="A25" s="10">
        <v>19</v>
      </c>
      <c r="B25" s="9" t="s">
        <v>35</v>
      </c>
      <c r="C25" s="16">
        <v>1180.4</v>
      </c>
      <c r="D25" s="17">
        <f t="shared" si="0"/>
        <v>100738.78735060697</v>
      </c>
      <c r="E25" s="49">
        <v>115</v>
      </c>
      <c r="F25" s="19">
        <f t="shared" si="1"/>
        <v>33160.058637083996</v>
      </c>
      <c r="G25" s="50">
        <v>562</v>
      </c>
      <c r="H25" s="19">
        <f t="shared" si="2"/>
        <v>33828.9157375856</v>
      </c>
      <c r="I25" s="35">
        <f t="shared" si="3"/>
        <v>1857.4</v>
      </c>
      <c r="J25" s="66">
        <f t="shared" si="4"/>
        <v>167728</v>
      </c>
      <c r="K25" s="65">
        <v>40239</v>
      </c>
      <c r="L25" s="65">
        <v>40239</v>
      </c>
      <c r="M25" s="67">
        <v>40239</v>
      </c>
      <c r="N25" s="65">
        <v>40239</v>
      </c>
      <c r="O25" s="65">
        <f t="shared" si="5"/>
        <v>6772</v>
      </c>
      <c r="P25" s="1"/>
      <c r="Q25" s="1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17" ht="24.75" customHeight="1">
      <c r="A26" s="10">
        <v>20</v>
      </c>
      <c r="B26" s="9" t="s">
        <v>36</v>
      </c>
      <c r="C26" s="16">
        <v>706</v>
      </c>
      <c r="D26" s="17">
        <f t="shared" si="0"/>
        <v>60252.10426086794</v>
      </c>
      <c r="E26" s="49">
        <v>109</v>
      </c>
      <c r="F26" s="19">
        <f t="shared" si="1"/>
        <v>31429.968621236134</v>
      </c>
      <c r="G26" s="50">
        <v>276</v>
      </c>
      <c r="H26" s="19">
        <f t="shared" si="2"/>
        <v>16613.48886756873</v>
      </c>
      <c r="I26" s="35">
        <f t="shared" si="3"/>
        <v>1091</v>
      </c>
      <c r="J26" s="66">
        <f t="shared" si="4"/>
        <v>108296</v>
      </c>
      <c r="K26" s="65">
        <v>25981</v>
      </c>
      <c r="L26" s="65">
        <v>25981</v>
      </c>
      <c r="M26" s="67">
        <v>25981</v>
      </c>
      <c r="N26" s="65">
        <v>25981</v>
      </c>
      <c r="O26" s="65">
        <f t="shared" si="5"/>
        <v>4372</v>
      </c>
      <c r="P26" s="1"/>
      <c r="Q26" s="1"/>
    </row>
    <row r="27" spans="1:17" ht="12.75">
      <c r="A27" s="10">
        <v>21</v>
      </c>
      <c r="B27" s="9" t="s">
        <v>37</v>
      </c>
      <c r="C27" s="16">
        <v>1131</v>
      </c>
      <c r="D27" s="17">
        <f t="shared" si="0"/>
        <v>96522.84691082385</v>
      </c>
      <c r="E27" s="18">
        <v>111</v>
      </c>
      <c r="F27" s="19">
        <f t="shared" si="1"/>
        <v>32006.66529318542</v>
      </c>
      <c r="G27" s="20">
        <v>468</v>
      </c>
      <c r="H27" s="19">
        <f t="shared" si="2"/>
        <v>28170.698514573065</v>
      </c>
      <c r="I27" s="35">
        <f t="shared" si="3"/>
        <v>1710</v>
      </c>
      <c r="J27" s="66">
        <f t="shared" si="4"/>
        <v>156700</v>
      </c>
      <c r="K27" s="65">
        <v>37593</v>
      </c>
      <c r="L27" s="65">
        <v>37593</v>
      </c>
      <c r="M27" s="67">
        <v>37593</v>
      </c>
      <c r="N27" s="65">
        <v>37593</v>
      </c>
      <c r="O27" s="65">
        <f t="shared" si="5"/>
        <v>6328</v>
      </c>
      <c r="P27" s="1"/>
      <c r="Q27" s="1"/>
    </row>
    <row r="28" spans="1:17" ht="12.75">
      <c r="A28" s="10">
        <v>22</v>
      </c>
      <c r="B28" s="9" t="s">
        <v>38</v>
      </c>
      <c r="C28" s="16">
        <v>561.4</v>
      </c>
      <c r="D28" s="17">
        <f t="shared" si="0"/>
        <v>47911.517467494705</v>
      </c>
      <c r="E28" s="18">
        <v>150</v>
      </c>
      <c r="F28" s="19">
        <f t="shared" si="1"/>
        <v>43252.25039619651</v>
      </c>
      <c r="G28" s="20">
        <v>572</v>
      </c>
      <c r="H28" s="19">
        <f t="shared" si="2"/>
        <v>34430.853740033745</v>
      </c>
      <c r="I28" s="35">
        <f t="shared" si="3"/>
        <v>1283.4</v>
      </c>
      <c r="J28" s="66">
        <f t="shared" si="4"/>
        <v>125595</v>
      </c>
      <c r="K28" s="65">
        <v>30131</v>
      </c>
      <c r="L28" s="65">
        <v>30131</v>
      </c>
      <c r="M28" s="67">
        <v>30131</v>
      </c>
      <c r="N28" s="68">
        <v>30131</v>
      </c>
      <c r="O28" s="65">
        <f t="shared" si="5"/>
        <v>5071</v>
      </c>
      <c r="P28" s="5"/>
      <c r="Q28" s="5"/>
    </row>
    <row r="29" spans="1:17" ht="12.75">
      <c r="A29" s="10">
        <v>23</v>
      </c>
      <c r="B29" s="9" t="s">
        <v>39</v>
      </c>
      <c r="C29" s="16">
        <v>382.16</v>
      </c>
      <c r="D29" s="17">
        <f t="shared" si="0"/>
        <v>32614.65179084036</v>
      </c>
      <c r="E29" s="18">
        <v>66</v>
      </c>
      <c r="F29" s="19">
        <f t="shared" si="1"/>
        <v>19030.990174326467</v>
      </c>
      <c r="G29" s="20">
        <v>365</v>
      </c>
      <c r="H29" s="19">
        <f t="shared" si="2"/>
        <v>21970.737089357197</v>
      </c>
      <c r="I29" s="35">
        <f t="shared" si="3"/>
        <v>813.1600000000001</v>
      </c>
      <c r="J29" s="66">
        <f t="shared" si="4"/>
        <v>73616</v>
      </c>
      <c r="K29" s="65">
        <v>17661</v>
      </c>
      <c r="L29" s="69">
        <v>17661</v>
      </c>
      <c r="M29" s="69">
        <v>17661</v>
      </c>
      <c r="N29" s="70">
        <v>17661</v>
      </c>
      <c r="O29" s="65">
        <f t="shared" si="5"/>
        <v>2972</v>
      </c>
      <c r="P29" s="42"/>
      <c r="Q29" s="42"/>
    </row>
    <row r="30" spans="1:17" ht="12.75">
      <c r="A30" s="10">
        <v>24</v>
      </c>
      <c r="B30" s="9" t="s">
        <v>40</v>
      </c>
      <c r="C30" s="16">
        <v>700.66</v>
      </c>
      <c r="D30" s="17">
        <f t="shared" si="0"/>
        <v>59796.373047336725</v>
      </c>
      <c r="E30" s="18">
        <v>89</v>
      </c>
      <c r="F30" s="19">
        <f t="shared" si="1"/>
        <v>25663.001901743264</v>
      </c>
      <c r="G30" s="20">
        <v>508.5</v>
      </c>
      <c r="H30" s="19">
        <f t="shared" si="2"/>
        <v>30608.547424488042</v>
      </c>
      <c r="I30" s="35">
        <f t="shared" si="3"/>
        <v>1298.1599999999999</v>
      </c>
      <c r="J30" s="66">
        <f t="shared" si="4"/>
        <v>116068</v>
      </c>
      <c r="K30" s="65">
        <v>27845</v>
      </c>
      <c r="L30" s="71">
        <v>27845</v>
      </c>
      <c r="M30" s="67">
        <v>27845</v>
      </c>
      <c r="N30" s="70">
        <v>27845</v>
      </c>
      <c r="O30" s="65">
        <f t="shared" si="5"/>
        <v>4688</v>
      </c>
      <c r="P30" s="42"/>
      <c r="Q30" s="42"/>
    </row>
    <row r="31" spans="1:17" ht="14.25" customHeight="1">
      <c r="A31" s="10">
        <v>25</v>
      </c>
      <c r="B31" s="9" t="s">
        <v>41</v>
      </c>
      <c r="C31" s="16">
        <v>528.3</v>
      </c>
      <c r="D31" s="17">
        <f t="shared" si="0"/>
        <v>45086.666686992256</v>
      </c>
      <c r="E31" s="18">
        <v>115</v>
      </c>
      <c r="F31" s="19">
        <f t="shared" si="1"/>
        <v>33160.058637083996</v>
      </c>
      <c r="G31" s="20">
        <v>433</v>
      </c>
      <c r="H31" s="19">
        <f t="shared" si="2"/>
        <v>26063.915506004567</v>
      </c>
      <c r="I31" s="35">
        <f t="shared" si="3"/>
        <v>1076.3</v>
      </c>
      <c r="J31" s="66">
        <f>ROUND(D31+F31+H31,0)-3</f>
        <v>104308</v>
      </c>
      <c r="K31" s="65">
        <v>25023</v>
      </c>
      <c r="L31" s="72">
        <v>25023</v>
      </c>
      <c r="M31" s="72">
        <v>25023</v>
      </c>
      <c r="N31" s="70">
        <v>25023</v>
      </c>
      <c r="O31" s="65">
        <f t="shared" si="5"/>
        <v>4216</v>
      </c>
      <c r="P31" s="42"/>
      <c r="Q31" s="42"/>
    </row>
    <row r="32" spans="1:15" ht="12.75">
      <c r="A32" s="21">
        <v>25</v>
      </c>
      <c r="B32" s="22" t="s">
        <v>42</v>
      </c>
      <c r="C32" s="23">
        <f aca="true" t="shared" si="6" ref="C32:J32">SUM(C7:C31)</f>
        <v>21319.6</v>
      </c>
      <c r="D32" s="23">
        <f t="shared" si="6"/>
        <v>1819477</v>
      </c>
      <c r="E32" s="23">
        <f t="shared" si="6"/>
        <v>3155</v>
      </c>
      <c r="F32" s="23">
        <f t="shared" si="6"/>
        <v>909738.9999999999</v>
      </c>
      <c r="G32" s="23">
        <f t="shared" si="6"/>
        <v>15113.5</v>
      </c>
      <c r="H32" s="23">
        <f t="shared" si="6"/>
        <v>909739</v>
      </c>
      <c r="I32" s="23">
        <f t="shared" si="6"/>
        <v>39588.100000000006</v>
      </c>
      <c r="J32" s="73">
        <f t="shared" si="6"/>
        <v>3638955</v>
      </c>
      <c r="K32" s="74">
        <f>SUM(K7:K31)</f>
        <v>873000</v>
      </c>
      <c r="L32" s="74">
        <f>SUM(L7:L31)</f>
        <v>873000</v>
      </c>
      <c r="M32" s="74">
        <f>SUM(M7:M31)</f>
        <v>873000</v>
      </c>
      <c r="N32" s="74">
        <f>SUM(N7:N31)</f>
        <v>873000</v>
      </c>
      <c r="O32" s="74">
        <f>SUM(O7:O31)</f>
        <v>146955</v>
      </c>
    </row>
    <row r="33" spans="1:15" ht="12.75">
      <c r="A33" s="10"/>
      <c r="B33" s="9"/>
      <c r="C33" s="15"/>
      <c r="D33" s="15"/>
      <c r="E33" s="15"/>
      <c r="F33" s="15"/>
      <c r="G33" s="15"/>
      <c r="H33" s="15"/>
      <c r="I33" s="33"/>
      <c r="J33" s="45"/>
      <c r="K33" s="65"/>
      <c r="L33" s="65"/>
      <c r="M33" s="65"/>
      <c r="N33" s="65"/>
      <c r="O33" s="61"/>
    </row>
    <row r="34" spans="1:15" ht="12.75">
      <c r="A34" s="10"/>
      <c r="B34" s="9" t="s">
        <v>43</v>
      </c>
      <c r="C34" s="15"/>
      <c r="D34" s="15"/>
      <c r="E34" s="15"/>
      <c r="F34" s="15"/>
      <c r="G34" s="15"/>
      <c r="H34" s="15"/>
      <c r="I34" s="33"/>
      <c r="J34" s="45"/>
      <c r="K34" s="65"/>
      <c r="L34" s="65"/>
      <c r="M34" s="65"/>
      <c r="N34" s="65"/>
      <c r="O34" s="61"/>
    </row>
    <row r="35" spans="1:15" ht="12.75">
      <c r="A35" s="10"/>
      <c r="B35" s="9"/>
      <c r="C35" s="15"/>
      <c r="D35" s="15">
        <v>112545</v>
      </c>
      <c r="E35" s="15"/>
      <c r="F35" s="15"/>
      <c r="G35" s="15"/>
      <c r="H35" s="15"/>
      <c r="I35" s="33"/>
      <c r="J35" s="45"/>
      <c r="K35" s="65"/>
      <c r="L35" s="65"/>
      <c r="M35" s="65"/>
      <c r="N35" s="65"/>
      <c r="O35" s="61"/>
    </row>
    <row r="36" spans="1:15" ht="12.75">
      <c r="A36" s="10"/>
      <c r="B36" s="9"/>
      <c r="C36" s="51"/>
      <c r="D36" s="52">
        <f>D35/C46</f>
        <v>62.1289280834679</v>
      </c>
      <c r="E36" s="15"/>
      <c r="F36" s="15"/>
      <c r="G36" s="15"/>
      <c r="H36" s="15"/>
      <c r="I36" s="33"/>
      <c r="J36" s="45"/>
      <c r="K36" s="65"/>
      <c r="L36" s="65"/>
      <c r="M36" s="65"/>
      <c r="N36" s="65"/>
      <c r="O36" s="61"/>
    </row>
    <row r="37" spans="1:15" ht="12.75">
      <c r="A37" s="10">
        <v>1</v>
      </c>
      <c r="B37" s="53" t="s">
        <v>44</v>
      </c>
      <c r="C37" s="54">
        <v>283.3</v>
      </c>
      <c r="D37" s="55">
        <f aca="true" t="shared" si="7" ref="D37:D45">C37*$D$36</f>
        <v>17601.125326046455</v>
      </c>
      <c r="E37" s="56"/>
      <c r="F37" s="15"/>
      <c r="G37" s="15"/>
      <c r="H37" s="15"/>
      <c r="I37" s="46">
        <f>C37</f>
        <v>283.3</v>
      </c>
      <c r="J37" s="66">
        <f aca="true" t="shared" si="8" ref="J37:J45">ROUND(D37+F37+H37,0)</f>
        <v>17601</v>
      </c>
      <c r="K37" s="65">
        <v>4223</v>
      </c>
      <c r="L37" s="65">
        <v>4223</v>
      </c>
      <c r="M37" s="65">
        <v>4223</v>
      </c>
      <c r="N37" s="65">
        <v>4223</v>
      </c>
      <c r="O37" s="65">
        <f aca="true" t="shared" si="9" ref="O37:O45">J37-K37-L37-M37-N37</f>
        <v>709</v>
      </c>
    </row>
    <row r="38" spans="1:15" ht="12.75">
      <c r="A38" s="10">
        <v>2</v>
      </c>
      <c r="B38" s="53" t="s">
        <v>45</v>
      </c>
      <c r="C38" s="54">
        <v>189</v>
      </c>
      <c r="D38" s="55">
        <f t="shared" si="7"/>
        <v>11742.367407775433</v>
      </c>
      <c r="E38" s="56"/>
      <c r="F38" s="15"/>
      <c r="G38" s="15"/>
      <c r="H38" s="15"/>
      <c r="I38" s="46">
        <f aca="true" t="shared" si="10" ref="I38:I45">C38</f>
        <v>189</v>
      </c>
      <c r="J38" s="66">
        <f t="shared" si="8"/>
        <v>11742</v>
      </c>
      <c r="K38" s="65">
        <v>2817</v>
      </c>
      <c r="L38" s="65">
        <v>2817</v>
      </c>
      <c r="M38" s="65">
        <v>2817</v>
      </c>
      <c r="N38" s="65">
        <v>2817</v>
      </c>
      <c r="O38" s="65">
        <f t="shared" si="9"/>
        <v>474</v>
      </c>
    </row>
    <row r="39" spans="1:15" ht="12.75">
      <c r="A39" s="10">
        <v>3</v>
      </c>
      <c r="B39" s="53" t="s">
        <v>46</v>
      </c>
      <c r="C39" s="54">
        <v>223.875</v>
      </c>
      <c r="D39" s="55">
        <f t="shared" si="7"/>
        <v>13909.113774686375</v>
      </c>
      <c r="E39" s="56"/>
      <c r="F39" s="15"/>
      <c r="G39" s="15"/>
      <c r="H39" s="15"/>
      <c r="I39" s="46">
        <f t="shared" si="10"/>
        <v>223.875</v>
      </c>
      <c r="J39" s="66">
        <f t="shared" si="8"/>
        <v>13909</v>
      </c>
      <c r="K39" s="65">
        <v>3337</v>
      </c>
      <c r="L39" s="65">
        <v>3337</v>
      </c>
      <c r="M39" s="65">
        <v>3337</v>
      </c>
      <c r="N39" s="65">
        <v>3337</v>
      </c>
      <c r="O39" s="65">
        <f t="shared" si="9"/>
        <v>561</v>
      </c>
    </row>
    <row r="40" spans="1:15" ht="25.5">
      <c r="A40" s="10">
        <v>4</v>
      </c>
      <c r="B40" s="53" t="s">
        <v>47</v>
      </c>
      <c r="C40" s="54">
        <v>342.3</v>
      </c>
      <c r="D40" s="55">
        <f t="shared" si="7"/>
        <v>21266.732082971062</v>
      </c>
      <c r="E40" s="56"/>
      <c r="F40" s="15"/>
      <c r="G40" s="15"/>
      <c r="H40" s="15"/>
      <c r="I40" s="46">
        <f t="shared" si="10"/>
        <v>342.3</v>
      </c>
      <c r="J40" s="66">
        <f t="shared" si="8"/>
        <v>21267</v>
      </c>
      <c r="K40" s="65">
        <v>5102</v>
      </c>
      <c r="L40" s="65">
        <v>5102</v>
      </c>
      <c r="M40" s="65">
        <v>5102</v>
      </c>
      <c r="N40" s="65">
        <v>5102</v>
      </c>
      <c r="O40" s="65">
        <f t="shared" si="9"/>
        <v>859</v>
      </c>
    </row>
    <row r="41" spans="1:15" ht="25.5">
      <c r="A41" s="10">
        <v>5</v>
      </c>
      <c r="B41" s="53" t="s">
        <v>33</v>
      </c>
      <c r="C41" s="54">
        <v>304</v>
      </c>
      <c r="D41" s="55">
        <f t="shared" si="7"/>
        <v>18887.19413737424</v>
      </c>
      <c r="E41" s="56"/>
      <c r="F41" s="15"/>
      <c r="G41" s="15"/>
      <c r="H41" s="15"/>
      <c r="I41" s="46">
        <f t="shared" si="10"/>
        <v>304</v>
      </c>
      <c r="J41" s="66">
        <f t="shared" si="8"/>
        <v>18887</v>
      </c>
      <c r="K41" s="65">
        <v>4531</v>
      </c>
      <c r="L41" s="65">
        <v>4531</v>
      </c>
      <c r="M41" s="65">
        <v>4531</v>
      </c>
      <c r="N41" s="65">
        <v>4531</v>
      </c>
      <c r="O41" s="65">
        <f t="shared" si="9"/>
        <v>763</v>
      </c>
    </row>
    <row r="42" spans="1:15" ht="12.75">
      <c r="A42" s="10">
        <v>6</v>
      </c>
      <c r="B42" s="53" t="s">
        <v>37</v>
      </c>
      <c r="C42" s="54">
        <v>151.875</v>
      </c>
      <c r="D42" s="55">
        <f t="shared" si="7"/>
        <v>9435.830952676686</v>
      </c>
      <c r="E42" s="56"/>
      <c r="F42" s="15"/>
      <c r="G42" s="15"/>
      <c r="H42" s="15"/>
      <c r="I42" s="46">
        <f t="shared" si="10"/>
        <v>151.875</v>
      </c>
      <c r="J42" s="66">
        <f t="shared" si="8"/>
        <v>9436</v>
      </c>
      <c r="K42" s="65">
        <v>2264</v>
      </c>
      <c r="L42" s="65">
        <v>2264</v>
      </c>
      <c r="M42" s="65">
        <v>2264</v>
      </c>
      <c r="N42" s="65">
        <v>2264</v>
      </c>
      <c r="O42" s="65">
        <f t="shared" si="9"/>
        <v>380</v>
      </c>
    </row>
    <row r="43" spans="1:15" ht="25.5">
      <c r="A43" s="10">
        <v>7</v>
      </c>
      <c r="B43" s="53" t="s">
        <v>32</v>
      </c>
      <c r="C43" s="54">
        <v>166</v>
      </c>
      <c r="D43" s="55">
        <f t="shared" si="7"/>
        <v>10313.402061855671</v>
      </c>
      <c r="E43" s="56"/>
      <c r="F43" s="15"/>
      <c r="G43" s="15"/>
      <c r="H43" s="15"/>
      <c r="I43" s="46">
        <f t="shared" si="10"/>
        <v>166</v>
      </c>
      <c r="J43" s="66">
        <f t="shared" si="8"/>
        <v>10313</v>
      </c>
      <c r="K43" s="65">
        <v>2474</v>
      </c>
      <c r="L43" s="65">
        <v>2474</v>
      </c>
      <c r="M43" s="65">
        <v>2474</v>
      </c>
      <c r="N43" s="65">
        <v>2474</v>
      </c>
      <c r="O43" s="65">
        <f t="shared" si="9"/>
        <v>417</v>
      </c>
    </row>
    <row r="44" spans="1:15" ht="12.75">
      <c r="A44" s="10">
        <v>8</v>
      </c>
      <c r="B44" s="53" t="s">
        <v>48</v>
      </c>
      <c r="C44" s="54">
        <v>86.75</v>
      </c>
      <c r="D44" s="55">
        <f t="shared" si="7"/>
        <v>5389.68451124084</v>
      </c>
      <c r="E44" s="56"/>
      <c r="F44" s="15"/>
      <c r="G44" s="15"/>
      <c r="H44" s="15"/>
      <c r="I44" s="46">
        <f t="shared" si="10"/>
        <v>86.75</v>
      </c>
      <c r="J44" s="66">
        <f t="shared" si="8"/>
        <v>5390</v>
      </c>
      <c r="K44" s="65">
        <v>1293</v>
      </c>
      <c r="L44" s="65">
        <v>1293</v>
      </c>
      <c r="M44" s="65">
        <v>1293</v>
      </c>
      <c r="N44" s="65">
        <v>1293</v>
      </c>
      <c r="O44" s="65">
        <f t="shared" si="9"/>
        <v>218</v>
      </c>
    </row>
    <row r="45" spans="1:15" ht="12.75">
      <c r="A45" s="10">
        <v>9</v>
      </c>
      <c r="B45" s="53" t="s">
        <v>41</v>
      </c>
      <c r="C45" s="54">
        <v>64.375</v>
      </c>
      <c r="D45" s="55">
        <f t="shared" si="7"/>
        <v>3999.549745373246</v>
      </c>
      <c r="E45" s="56"/>
      <c r="F45" s="15"/>
      <c r="G45" s="15"/>
      <c r="H45" s="15"/>
      <c r="I45" s="46">
        <f t="shared" si="10"/>
        <v>64.375</v>
      </c>
      <c r="J45" s="66">
        <f>ROUND(D45+F45+H45,0)</f>
        <v>4000</v>
      </c>
      <c r="K45" s="65">
        <v>959</v>
      </c>
      <c r="L45" s="65">
        <v>959</v>
      </c>
      <c r="M45" s="65">
        <v>959</v>
      </c>
      <c r="N45" s="65">
        <v>959</v>
      </c>
      <c r="O45" s="65">
        <f t="shared" si="9"/>
        <v>164</v>
      </c>
    </row>
    <row r="46" spans="1:15" ht="12.75">
      <c r="A46" s="10"/>
      <c r="B46" s="9" t="s">
        <v>49</v>
      </c>
      <c r="C46" s="57">
        <f>SUM(C37:C45)</f>
        <v>1811.475</v>
      </c>
      <c r="D46" s="58">
        <f aca="true" t="shared" si="11" ref="D46:J46">SUM(D37:D45)</f>
        <v>112545</v>
      </c>
      <c r="E46" s="28">
        <f t="shared" si="11"/>
        <v>0</v>
      </c>
      <c r="F46" s="28">
        <f t="shared" si="11"/>
        <v>0</v>
      </c>
      <c r="G46" s="28">
        <f t="shared" si="11"/>
        <v>0</v>
      </c>
      <c r="H46" s="28">
        <f t="shared" si="11"/>
        <v>0</v>
      </c>
      <c r="I46" s="28">
        <f t="shared" si="11"/>
        <v>1811.475</v>
      </c>
      <c r="J46" s="75">
        <f t="shared" si="11"/>
        <v>112545</v>
      </c>
      <c r="K46" s="74">
        <f>SUM(K37:K45)</f>
        <v>27000</v>
      </c>
      <c r="L46" s="74">
        <f>SUM(L37:L45)</f>
        <v>27000</v>
      </c>
      <c r="M46" s="74">
        <f>SUM(M37:M45)</f>
        <v>27000</v>
      </c>
      <c r="N46" s="74">
        <f>SUM(N37:N45)</f>
        <v>27000</v>
      </c>
      <c r="O46" s="74">
        <f>SUM(O37:O45)</f>
        <v>4545</v>
      </c>
    </row>
    <row r="47" spans="1:15" ht="12.75">
      <c r="A47" s="10"/>
      <c r="B47" s="9"/>
      <c r="C47" s="15"/>
      <c r="D47" s="15"/>
      <c r="E47" s="15"/>
      <c r="F47" s="15"/>
      <c r="G47" s="15"/>
      <c r="H47" s="15"/>
      <c r="I47" s="33"/>
      <c r="J47" s="47"/>
      <c r="K47" s="65"/>
      <c r="L47" s="65"/>
      <c r="M47" s="65"/>
      <c r="N47" s="65"/>
      <c r="O47" s="61"/>
    </row>
    <row r="48" spans="1:15" ht="12.75">
      <c r="A48" s="10"/>
      <c r="B48" s="9" t="s">
        <v>50</v>
      </c>
      <c r="C48" s="15"/>
      <c r="D48" s="15"/>
      <c r="E48" s="15"/>
      <c r="F48" s="15"/>
      <c r="G48" s="15"/>
      <c r="H48" s="15"/>
      <c r="I48" s="33"/>
      <c r="J48" s="76">
        <f>J46+J32</f>
        <v>3751500</v>
      </c>
      <c r="K48" s="77">
        <f>K46+K32</f>
        <v>900000</v>
      </c>
      <c r="L48" s="77">
        <f>L46+L32</f>
        <v>900000</v>
      </c>
      <c r="M48" s="77">
        <f>M46+M32</f>
        <v>900000</v>
      </c>
      <c r="N48" s="77">
        <f>N46+N32</f>
        <v>900000</v>
      </c>
      <c r="O48" s="77">
        <f>O46+O32</f>
        <v>151500</v>
      </c>
    </row>
    <row r="51" spans="2:8" ht="12.75">
      <c r="B51" s="3" t="s">
        <v>51</v>
      </c>
      <c r="H51" s="2" t="s">
        <v>52</v>
      </c>
    </row>
    <row r="52" spans="2:8" ht="12.75">
      <c r="B52" s="3" t="s">
        <v>53</v>
      </c>
      <c r="H52" s="2" t="s">
        <v>54</v>
      </c>
    </row>
  </sheetData>
  <sheetProtection selectLockedCells="1" selectUnlockedCells="1"/>
  <printOptions/>
  <pageMargins left="0.39" right="0.35" top="0.55" bottom="0.51" header="0.43" footer="0.31"/>
  <pageSetup horizontalDpi="300" verticalDpi="300" orientation="landscape" paperSize="9" scale="75"/>
  <headerFooter scaleWithDoc="0" alignWithMargins="0"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2"/>
  <sheetViews>
    <sheetView zoomScaleSheetLayoutView="100" workbookViewId="0" topLeftCell="A7">
      <selection activeCell="B25" sqref="B25"/>
    </sheetView>
  </sheetViews>
  <sheetFormatPr defaultColWidth="9.140625" defaultRowHeight="12.75"/>
  <cols>
    <col min="1" max="1" width="5.7109375" style="2" customWidth="1"/>
    <col min="2" max="2" width="33.7109375" style="3" customWidth="1"/>
    <col min="3" max="3" width="11.140625" style="2" customWidth="1"/>
    <col min="4" max="4" width="12.7109375" style="2" customWidth="1"/>
    <col min="5" max="5" width="9.00390625" style="2" customWidth="1"/>
    <col min="6" max="6" width="12.28125" style="2" customWidth="1"/>
    <col min="7" max="7" width="9.421875" style="2" customWidth="1"/>
    <col min="8" max="9" width="11.57421875" style="2" customWidth="1"/>
    <col min="10" max="10" width="12.8515625" style="2" customWidth="1"/>
    <col min="11" max="254" width="11.57421875" style="2" customWidth="1"/>
    <col min="255" max="255" width="11.57421875" style="0" customWidth="1"/>
  </cols>
  <sheetData>
    <row r="1" spans="1:10" s="1" customFormat="1" ht="15.75">
      <c r="A1" s="5"/>
      <c r="B1" s="6" t="s">
        <v>0</v>
      </c>
      <c r="C1" s="5"/>
      <c r="D1" s="5"/>
      <c r="E1" s="5"/>
      <c r="F1" s="5"/>
      <c r="G1" s="5"/>
      <c r="H1" s="5"/>
      <c r="I1" s="5"/>
      <c r="J1" s="5"/>
    </row>
    <row r="2" spans="1:256" s="2" customFormat="1" ht="15.75">
      <c r="A2" s="7"/>
      <c r="B2" s="8" t="s">
        <v>1</v>
      </c>
      <c r="C2" s="7"/>
      <c r="D2" s="7"/>
      <c r="E2" s="7"/>
      <c r="F2" s="7"/>
      <c r="G2" s="7"/>
      <c r="H2" s="7"/>
      <c r="I2" s="7"/>
      <c r="J2" s="7"/>
      <c r="IU2"/>
      <c r="IV2"/>
    </row>
    <row r="3" spans="1:10" s="3" customFormat="1" ht="75" customHeight="1">
      <c r="A3" s="9" t="s">
        <v>2</v>
      </c>
      <c r="B3" s="9" t="s">
        <v>3</v>
      </c>
      <c r="C3" s="9" t="s">
        <v>4</v>
      </c>
      <c r="D3" s="9">
        <v>436500</v>
      </c>
      <c r="E3" s="9" t="s">
        <v>5</v>
      </c>
      <c r="F3" s="9">
        <v>218250</v>
      </c>
      <c r="G3" s="9" t="s">
        <v>6</v>
      </c>
      <c r="H3" s="9">
        <v>218250</v>
      </c>
      <c r="I3" s="29" t="s">
        <v>7</v>
      </c>
      <c r="J3" s="30" t="s">
        <v>55</v>
      </c>
    </row>
    <row r="4" spans="1:256" s="2" customFormat="1" ht="12.75">
      <c r="A4" s="10"/>
      <c r="B4" s="9"/>
      <c r="C4" s="10" t="s">
        <v>14</v>
      </c>
      <c r="D4" s="10" t="s">
        <v>15</v>
      </c>
      <c r="E4" s="10" t="s">
        <v>14</v>
      </c>
      <c r="F4" s="10" t="s">
        <v>15</v>
      </c>
      <c r="G4" s="10" t="s">
        <v>14</v>
      </c>
      <c r="H4" s="10" t="s">
        <v>15</v>
      </c>
      <c r="I4" s="29"/>
      <c r="J4" s="30"/>
      <c r="IU4"/>
      <c r="IV4"/>
    </row>
    <row r="5" spans="1:256" s="2" customFormat="1" ht="12.75">
      <c r="A5" s="11">
        <v>0</v>
      </c>
      <c r="B5" s="12">
        <v>1</v>
      </c>
      <c r="C5" s="11"/>
      <c r="D5" s="13">
        <f aca="true" t="shared" si="0" ref="D5:H5">D3/C32</f>
        <v>20.474117713277924</v>
      </c>
      <c r="E5" s="11"/>
      <c r="F5" s="14">
        <f t="shared" si="0"/>
        <v>69.17591125198098</v>
      </c>
      <c r="G5" s="11"/>
      <c r="H5" s="14">
        <f t="shared" si="0"/>
        <v>14.440731796076356</v>
      </c>
      <c r="I5" s="31"/>
      <c r="J5" s="32"/>
      <c r="IU5"/>
      <c r="IV5"/>
    </row>
    <row r="6" spans="1:256" s="2" customFormat="1" ht="12.75">
      <c r="A6" s="10"/>
      <c r="B6" s="9" t="s">
        <v>0</v>
      </c>
      <c r="C6" s="15"/>
      <c r="D6" s="15"/>
      <c r="E6" s="15"/>
      <c r="F6" s="15"/>
      <c r="G6" s="15"/>
      <c r="H6" s="15"/>
      <c r="I6" s="33"/>
      <c r="J6" s="34"/>
      <c r="IU6"/>
      <c r="IV6"/>
    </row>
    <row r="7" spans="1:256" s="2" customFormat="1" ht="12.75">
      <c r="A7" s="10">
        <v>1</v>
      </c>
      <c r="B7" s="9" t="s">
        <v>17</v>
      </c>
      <c r="C7" s="16">
        <v>1490.38</v>
      </c>
      <c r="D7" s="17">
        <f>C7*$D$5</f>
        <v>30514.215557515156</v>
      </c>
      <c r="E7" s="18">
        <v>160</v>
      </c>
      <c r="F7" s="19">
        <f>E7*$F$5</f>
        <v>11068.145800316957</v>
      </c>
      <c r="G7" s="20">
        <v>936</v>
      </c>
      <c r="H7" s="19">
        <f>G7*$H$5</f>
        <v>13516.52496112747</v>
      </c>
      <c r="I7" s="35">
        <f aca="true" t="shared" si="1" ref="I7:I31">C7+E7+G7</f>
        <v>2586.38</v>
      </c>
      <c r="J7" s="36">
        <f aca="true" t="shared" si="2" ref="J7:J30">ROUND(D7+F7+H7,0)</f>
        <v>55099</v>
      </c>
      <c r="IU7"/>
      <c r="IV7"/>
    </row>
    <row r="8" spans="1:256" s="2" customFormat="1" ht="12.75">
      <c r="A8" s="10">
        <v>2</v>
      </c>
      <c r="B8" s="9" t="s">
        <v>18</v>
      </c>
      <c r="C8" s="16">
        <v>1379.4</v>
      </c>
      <c r="D8" s="17">
        <f>C8*$D$5</f>
        <v>28241.99797369557</v>
      </c>
      <c r="E8" s="18">
        <v>157</v>
      </c>
      <c r="F8" s="19">
        <f>E8*$F$5</f>
        <v>10860.618066561014</v>
      </c>
      <c r="G8" s="20">
        <v>988</v>
      </c>
      <c r="H8" s="19">
        <f>G8*$H$5</f>
        <v>14267.44301452344</v>
      </c>
      <c r="I8" s="35">
        <f t="shared" si="1"/>
        <v>2524.4</v>
      </c>
      <c r="J8" s="37">
        <f t="shared" si="2"/>
        <v>53370</v>
      </c>
      <c r="IU8"/>
      <c r="IV8"/>
    </row>
    <row r="9" spans="1:256" s="2" customFormat="1" ht="12.75">
      <c r="A9" s="10">
        <v>3</v>
      </c>
      <c r="B9" s="9" t="s">
        <v>19</v>
      </c>
      <c r="C9" s="16">
        <v>650.8299999999999</v>
      </c>
      <c r="D9" s="17">
        <f>C9*$D$5</f>
        <v>13325.17003133267</v>
      </c>
      <c r="E9" s="18">
        <v>138</v>
      </c>
      <c r="F9" s="19">
        <f>E9*$F$5</f>
        <v>9546.275752773376</v>
      </c>
      <c r="G9" s="20">
        <v>655</v>
      </c>
      <c r="H9" s="19">
        <f>G9*$H$5</f>
        <v>9458.679326430014</v>
      </c>
      <c r="I9" s="35">
        <f t="shared" si="1"/>
        <v>1443.83</v>
      </c>
      <c r="J9" s="37">
        <f t="shared" si="2"/>
        <v>32330</v>
      </c>
      <c r="IU9"/>
      <c r="IV9"/>
    </row>
    <row r="10" spans="1:254" s="4" customFormat="1" ht="12.75">
      <c r="A10" s="10">
        <v>4</v>
      </c>
      <c r="B10" s="9" t="s">
        <v>20</v>
      </c>
      <c r="C10" s="16">
        <v>757</v>
      </c>
      <c r="D10" s="17">
        <f>C10*$D$5</f>
        <v>15498.907108951387</v>
      </c>
      <c r="E10" s="18">
        <v>160</v>
      </c>
      <c r="F10" s="19">
        <f>E10*$F$5</f>
        <v>11068.145800316957</v>
      </c>
      <c r="G10" s="20">
        <v>966</v>
      </c>
      <c r="H10" s="19">
        <f>G10*$H$5</f>
        <v>13949.74691500976</v>
      </c>
      <c r="I10" s="35">
        <f t="shared" si="1"/>
        <v>1883</v>
      </c>
      <c r="J10" s="37">
        <f t="shared" si="2"/>
        <v>40517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6" s="2" customFormat="1" ht="12.75">
      <c r="A11" s="10">
        <v>5</v>
      </c>
      <c r="B11" s="9" t="s">
        <v>21</v>
      </c>
      <c r="C11" s="16">
        <v>636</v>
      </c>
      <c r="D11" s="17">
        <f>C11*$D$5</f>
        <v>13021.53886564476</v>
      </c>
      <c r="E11" s="18">
        <v>151</v>
      </c>
      <c r="F11" s="19">
        <f>E11*$F$5</f>
        <v>10445.562599049128</v>
      </c>
      <c r="G11" s="20">
        <v>620</v>
      </c>
      <c r="H11" s="19">
        <f>G11*$H$5</f>
        <v>8953.253713567341</v>
      </c>
      <c r="I11" s="35">
        <f t="shared" si="1"/>
        <v>1407</v>
      </c>
      <c r="J11" s="37">
        <f t="shared" si="2"/>
        <v>32420</v>
      </c>
      <c r="IU11"/>
      <c r="IV11"/>
    </row>
    <row r="12" spans="1:256" s="2" customFormat="1" ht="12.75">
      <c r="A12" s="10">
        <v>6</v>
      </c>
      <c r="B12" s="9" t="s">
        <v>22</v>
      </c>
      <c r="C12" s="16">
        <v>999</v>
      </c>
      <c r="D12" s="17">
        <f>C12*$D$5</f>
        <v>20453.643595564645</v>
      </c>
      <c r="E12" s="18">
        <v>156</v>
      </c>
      <c r="F12" s="19">
        <f>E12*$F$5</f>
        <v>10791.442155309032</v>
      </c>
      <c r="G12" s="20">
        <v>948.5</v>
      </c>
      <c r="H12" s="19">
        <f>G12*$H$5</f>
        <v>13697.034108578424</v>
      </c>
      <c r="I12" s="35">
        <f t="shared" si="1"/>
        <v>2103.5</v>
      </c>
      <c r="J12" s="37">
        <f t="shared" si="2"/>
        <v>44942</v>
      </c>
      <c r="IU12"/>
      <c r="IV12"/>
    </row>
    <row r="13" spans="1:256" s="2" customFormat="1" ht="12.75">
      <c r="A13" s="10">
        <v>7</v>
      </c>
      <c r="B13" s="9" t="s">
        <v>23</v>
      </c>
      <c r="C13" s="16">
        <v>699.7</v>
      </c>
      <c r="D13" s="17">
        <f>C13*$D$5</f>
        <v>14325.740163980565</v>
      </c>
      <c r="E13" s="18">
        <v>134</v>
      </c>
      <c r="F13" s="19">
        <f>E13*$F$5</f>
        <v>9269.57210776545</v>
      </c>
      <c r="G13" s="20">
        <v>544</v>
      </c>
      <c r="H13" s="19">
        <f>G13*$H$5</f>
        <v>7855.758097065538</v>
      </c>
      <c r="I13" s="35">
        <f t="shared" si="1"/>
        <v>1377.7</v>
      </c>
      <c r="J13" s="37">
        <f t="shared" si="2"/>
        <v>31451</v>
      </c>
      <c r="IU13"/>
      <c r="IV13"/>
    </row>
    <row r="14" spans="1:256" s="2" customFormat="1" ht="12.75">
      <c r="A14" s="10">
        <v>8</v>
      </c>
      <c r="B14" s="9" t="s">
        <v>24</v>
      </c>
      <c r="C14" s="16">
        <v>576.4</v>
      </c>
      <c r="D14" s="17">
        <f>C14*$D$5</f>
        <v>11801.281449933394</v>
      </c>
      <c r="E14" s="18">
        <v>144</v>
      </c>
      <c r="F14" s="19">
        <f>E14*$F$5</f>
        <v>9961.331220285261</v>
      </c>
      <c r="G14" s="20">
        <v>710</v>
      </c>
      <c r="H14" s="19">
        <f>G14*$H$5</f>
        <v>10252.919575214213</v>
      </c>
      <c r="I14" s="35">
        <f t="shared" si="1"/>
        <v>1430.4</v>
      </c>
      <c r="J14" s="37">
        <f t="shared" si="2"/>
        <v>32016</v>
      </c>
      <c r="IU14"/>
      <c r="IV14"/>
    </row>
    <row r="15" spans="1:256" s="2" customFormat="1" ht="12.75">
      <c r="A15" s="10">
        <v>9</v>
      </c>
      <c r="B15" s="9" t="s">
        <v>25</v>
      </c>
      <c r="C15" s="16">
        <v>830.44</v>
      </c>
      <c r="D15" s="17">
        <f>C15*$D$5</f>
        <v>17002.52631381452</v>
      </c>
      <c r="E15" s="18">
        <v>150</v>
      </c>
      <c r="F15" s="19">
        <f>E15*$F$5</f>
        <v>10376.386687797147</v>
      </c>
      <c r="G15" s="20">
        <v>640</v>
      </c>
      <c r="H15" s="19">
        <f>G15*$H$5</f>
        <v>9242.068349488869</v>
      </c>
      <c r="I15" s="35">
        <f t="shared" si="1"/>
        <v>1620.44</v>
      </c>
      <c r="J15" s="37">
        <f t="shared" si="2"/>
        <v>36621</v>
      </c>
      <c r="IU15"/>
      <c r="IV15"/>
    </row>
    <row r="16" spans="1:256" s="2" customFormat="1" ht="12.75">
      <c r="A16" s="10">
        <v>10</v>
      </c>
      <c r="B16" s="9" t="s">
        <v>26</v>
      </c>
      <c r="C16" s="16">
        <v>501.25</v>
      </c>
      <c r="D16" s="17">
        <f>C16*$D$5</f>
        <v>10262.651503780558</v>
      </c>
      <c r="E16" s="18">
        <v>112</v>
      </c>
      <c r="F16" s="19">
        <f>E16*$F$5</f>
        <v>7747.702060221869</v>
      </c>
      <c r="G16" s="20">
        <v>448</v>
      </c>
      <c r="H16" s="19">
        <f>G16*$H$5</f>
        <v>6469.447844642207</v>
      </c>
      <c r="I16" s="35">
        <f t="shared" si="1"/>
        <v>1061.25</v>
      </c>
      <c r="J16" s="37">
        <f t="shared" si="2"/>
        <v>24480</v>
      </c>
      <c r="IU16"/>
      <c r="IV16"/>
    </row>
    <row r="17" spans="1:256" s="2" customFormat="1" ht="12.75">
      <c r="A17" s="10">
        <v>11</v>
      </c>
      <c r="B17" s="9" t="s">
        <v>27</v>
      </c>
      <c r="C17" s="16">
        <v>787.3</v>
      </c>
      <c r="D17" s="17">
        <f>C17*$D$5</f>
        <v>16119.272875663708</v>
      </c>
      <c r="E17" s="18">
        <v>143</v>
      </c>
      <c r="F17" s="19">
        <f>E17*$F$5</f>
        <v>9892.15530903328</v>
      </c>
      <c r="G17" s="20">
        <v>582</v>
      </c>
      <c r="H17" s="19">
        <f>G17*$H$5</f>
        <v>8404.505905316439</v>
      </c>
      <c r="I17" s="35">
        <f t="shared" si="1"/>
        <v>1512.3</v>
      </c>
      <c r="J17" s="37">
        <f t="shared" si="2"/>
        <v>34416</v>
      </c>
      <c r="IU17"/>
      <c r="IV17"/>
    </row>
    <row r="18" spans="1:256" s="2" customFormat="1" ht="12.75">
      <c r="A18" s="10">
        <v>12</v>
      </c>
      <c r="B18" s="9" t="s">
        <v>28</v>
      </c>
      <c r="C18" s="16">
        <v>532.85</v>
      </c>
      <c r="D18" s="17">
        <f>C18*$D$5</f>
        <v>10909.633623520142</v>
      </c>
      <c r="E18" s="18">
        <v>129</v>
      </c>
      <c r="F18" s="19">
        <f>E18*$F$5</f>
        <v>8923.692551505546</v>
      </c>
      <c r="G18" s="20">
        <v>536</v>
      </c>
      <c r="H18" s="19">
        <f>G18*$H$5</f>
        <v>7740.232242696927</v>
      </c>
      <c r="I18" s="35">
        <f t="shared" si="1"/>
        <v>1197.85</v>
      </c>
      <c r="J18" s="37">
        <f t="shared" si="2"/>
        <v>27574</v>
      </c>
      <c r="IU18"/>
      <c r="IV18"/>
    </row>
    <row r="19" spans="1:256" s="2" customFormat="1" ht="12.75">
      <c r="A19" s="10">
        <v>13</v>
      </c>
      <c r="B19" s="9" t="s">
        <v>29</v>
      </c>
      <c r="C19" s="16">
        <v>1197.4</v>
      </c>
      <c r="D19" s="17">
        <f>C19*$D$5</f>
        <v>24515.70854987899</v>
      </c>
      <c r="E19" s="18">
        <v>148</v>
      </c>
      <c r="F19" s="19">
        <f>E19*$F$5</f>
        <v>10238.034865293184</v>
      </c>
      <c r="G19" s="20">
        <v>601</v>
      </c>
      <c r="H19" s="19">
        <f>G19*$H$5</f>
        <v>8678.87980944189</v>
      </c>
      <c r="I19" s="35">
        <f t="shared" si="1"/>
        <v>1946.4</v>
      </c>
      <c r="J19" s="37">
        <f t="shared" si="2"/>
        <v>43433</v>
      </c>
      <c r="IU19"/>
      <c r="IV19"/>
    </row>
    <row r="20" spans="1:256" s="2" customFormat="1" ht="12.75">
      <c r="A20" s="10">
        <v>14</v>
      </c>
      <c r="B20" s="9" t="s">
        <v>30</v>
      </c>
      <c r="C20" s="16">
        <v>545.75</v>
      </c>
      <c r="D20" s="17">
        <f>C20*$D$5</f>
        <v>11173.749742021428</v>
      </c>
      <c r="E20" s="18">
        <v>116</v>
      </c>
      <c r="F20" s="19">
        <f>E20*$F$5</f>
        <v>8024.405705229793</v>
      </c>
      <c r="G20" s="20">
        <v>610.5</v>
      </c>
      <c r="H20" s="19">
        <f>G20*$H$5</f>
        <v>8816.066761504615</v>
      </c>
      <c r="I20" s="35">
        <f t="shared" si="1"/>
        <v>1272.25</v>
      </c>
      <c r="J20" s="37">
        <f t="shared" si="2"/>
        <v>28014</v>
      </c>
      <c r="IU20"/>
      <c r="IV20"/>
    </row>
    <row r="21" spans="1:256" s="2" customFormat="1" ht="12.75">
      <c r="A21" s="10">
        <v>15</v>
      </c>
      <c r="B21" s="9" t="s">
        <v>31</v>
      </c>
      <c r="C21" s="16">
        <v>565.88</v>
      </c>
      <c r="D21" s="17">
        <f>C21*$D$5</f>
        <v>11585.893731589711</v>
      </c>
      <c r="E21" s="18">
        <v>66</v>
      </c>
      <c r="F21" s="19">
        <f>E21*$F$5</f>
        <v>4565.610142630744</v>
      </c>
      <c r="G21" s="20">
        <v>528</v>
      </c>
      <c r="H21" s="19">
        <f>G21*$H$5</f>
        <v>7624.706388328316</v>
      </c>
      <c r="I21" s="35">
        <f t="shared" si="1"/>
        <v>1159.88</v>
      </c>
      <c r="J21" s="37">
        <f t="shared" si="2"/>
        <v>23776</v>
      </c>
      <c r="IU21"/>
      <c r="IV21"/>
    </row>
    <row r="22" spans="1:256" s="2" customFormat="1" ht="25.5">
      <c r="A22" s="10">
        <v>16</v>
      </c>
      <c r="B22" s="9" t="s">
        <v>32</v>
      </c>
      <c r="C22" s="16">
        <v>1765.2</v>
      </c>
      <c r="D22" s="17">
        <f>C22*$D$5</f>
        <v>36140.91258747819</v>
      </c>
      <c r="E22" s="18">
        <v>136</v>
      </c>
      <c r="F22" s="19">
        <f>E22*$F$5</f>
        <v>9407.923930269413</v>
      </c>
      <c r="G22" s="20">
        <v>624</v>
      </c>
      <c r="H22" s="19">
        <f>G22*$H$5</f>
        <v>9011.016640751646</v>
      </c>
      <c r="I22" s="35">
        <f t="shared" si="1"/>
        <v>2525.2</v>
      </c>
      <c r="J22" s="37">
        <f t="shared" si="2"/>
        <v>54560</v>
      </c>
      <c r="IU22"/>
      <c r="IV22"/>
    </row>
    <row r="23" spans="1:256" s="2" customFormat="1" ht="25.5">
      <c r="A23" s="10">
        <v>17</v>
      </c>
      <c r="B23" s="9" t="s">
        <v>33</v>
      </c>
      <c r="C23" s="16">
        <v>1147.5</v>
      </c>
      <c r="D23" s="17">
        <f>C23*$D$5</f>
        <v>23494.05007598642</v>
      </c>
      <c r="E23" s="18">
        <v>108</v>
      </c>
      <c r="F23" s="19">
        <f>E23*$F$5</f>
        <v>7470.998415213946</v>
      </c>
      <c r="G23" s="20">
        <v>624</v>
      </c>
      <c r="H23" s="19">
        <f>G23*$H$5</f>
        <v>9011.016640751646</v>
      </c>
      <c r="I23" s="35">
        <f t="shared" si="1"/>
        <v>1879.5</v>
      </c>
      <c r="J23" s="37">
        <f t="shared" si="2"/>
        <v>39976</v>
      </c>
      <c r="IU23"/>
      <c r="IV23"/>
    </row>
    <row r="24" spans="1:256" s="2" customFormat="1" ht="38.25">
      <c r="A24" s="10">
        <v>18</v>
      </c>
      <c r="B24" s="9" t="s">
        <v>34</v>
      </c>
      <c r="C24" s="16">
        <v>1067.4</v>
      </c>
      <c r="D24" s="17">
        <f>C24*$D$5</f>
        <v>21854.073247152857</v>
      </c>
      <c r="E24" s="18">
        <v>92</v>
      </c>
      <c r="F24" s="19">
        <f>E24*$F$5</f>
        <v>6364.18383518225</v>
      </c>
      <c r="G24" s="20">
        <v>368</v>
      </c>
      <c r="H24" s="19">
        <f>G24*$H$5</f>
        <v>5314.189300956099</v>
      </c>
      <c r="I24" s="35">
        <f t="shared" si="1"/>
        <v>1527.4</v>
      </c>
      <c r="J24" s="37">
        <f t="shared" si="2"/>
        <v>33532</v>
      </c>
      <c r="M24" s="38"/>
      <c r="N24" s="1"/>
      <c r="O24" s="39"/>
      <c r="P24" s="1"/>
      <c r="Q24" s="1"/>
      <c r="IU24"/>
      <c r="IV24"/>
    </row>
    <row r="25" spans="1:254" s="4" customFormat="1" ht="25.5">
      <c r="A25" s="10">
        <v>19</v>
      </c>
      <c r="B25" s="9" t="s">
        <v>35</v>
      </c>
      <c r="C25" s="16">
        <v>1180.4</v>
      </c>
      <c r="D25" s="17">
        <f>C25*$D$5</f>
        <v>24167.648548753263</v>
      </c>
      <c r="E25" s="18">
        <v>115</v>
      </c>
      <c r="F25" s="19">
        <f>E25*$F$5</f>
        <v>7955.229793977813</v>
      </c>
      <c r="G25" s="20">
        <v>562</v>
      </c>
      <c r="H25" s="19">
        <f>G25*$H$5</f>
        <v>8115.6912693949125</v>
      </c>
      <c r="I25" s="35">
        <f t="shared" si="1"/>
        <v>1857.4</v>
      </c>
      <c r="J25" s="37">
        <f t="shared" si="2"/>
        <v>40239</v>
      </c>
      <c r="K25" s="2"/>
      <c r="L25" s="2"/>
      <c r="M25" s="38"/>
      <c r="N25" s="1"/>
      <c r="O25" s="1"/>
      <c r="P25" s="1"/>
      <c r="Q25" s="1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6" s="2" customFormat="1" ht="24.75" customHeight="1">
      <c r="A26" s="10">
        <v>20</v>
      </c>
      <c r="B26" s="9" t="s">
        <v>36</v>
      </c>
      <c r="C26" s="16">
        <v>706</v>
      </c>
      <c r="D26" s="17">
        <f>C26*$D$5</f>
        <v>14454.727105574215</v>
      </c>
      <c r="E26" s="18">
        <v>109</v>
      </c>
      <c r="F26" s="19">
        <f>E26*$F$5</f>
        <v>7540.174326465926</v>
      </c>
      <c r="G26" s="20">
        <v>276</v>
      </c>
      <c r="H26" s="19">
        <f>G26*$H$5</f>
        <v>3985.6419757170743</v>
      </c>
      <c r="I26" s="35">
        <f t="shared" si="1"/>
        <v>1091</v>
      </c>
      <c r="J26" s="37">
        <f t="shared" si="2"/>
        <v>25981</v>
      </c>
      <c r="M26" s="38"/>
      <c r="N26" s="1"/>
      <c r="O26" s="40"/>
      <c r="P26" s="1"/>
      <c r="Q26" s="1"/>
      <c r="IU26"/>
      <c r="IV26"/>
    </row>
    <row r="27" spans="1:256" s="2" customFormat="1" ht="12.75">
      <c r="A27" s="10">
        <v>21</v>
      </c>
      <c r="B27" s="9" t="s">
        <v>37</v>
      </c>
      <c r="C27" s="16">
        <v>1131</v>
      </c>
      <c r="D27" s="17">
        <f>C27*$D$5</f>
        <v>23156.22713371733</v>
      </c>
      <c r="E27" s="18">
        <v>111</v>
      </c>
      <c r="F27" s="19">
        <f>E27*$F$5</f>
        <v>7678.526148969889</v>
      </c>
      <c r="G27" s="20">
        <v>468</v>
      </c>
      <c r="H27" s="19">
        <f>G27*$H$5</f>
        <v>6758.262480563735</v>
      </c>
      <c r="I27" s="35">
        <f t="shared" si="1"/>
        <v>1710</v>
      </c>
      <c r="J27" s="37">
        <f t="shared" si="2"/>
        <v>37593</v>
      </c>
      <c r="M27" s="38"/>
      <c r="N27" s="1"/>
      <c r="O27" s="40"/>
      <c r="P27" s="1"/>
      <c r="Q27" s="1"/>
      <c r="IU27"/>
      <c r="IV27"/>
    </row>
    <row r="28" spans="1:256" s="2" customFormat="1" ht="12.75">
      <c r="A28" s="10">
        <v>22</v>
      </c>
      <c r="B28" s="9" t="s">
        <v>38</v>
      </c>
      <c r="C28" s="16">
        <v>561.4</v>
      </c>
      <c r="D28" s="17">
        <f>C28*$D$5</f>
        <v>11494.169684234226</v>
      </c>
      <c r="E28" s="18">
        <v>150</v>
      </c>
      <c r="F28" s="19">
        <f>E28*$F$5</f>
        <v>10376.386687797147</v>
      </c>
      <c r="G28" s="20">
        <v>572</v>
      </c>
      <c r="H28" s="19">
        <f>G28*$H$5</f>
        <v>8260.098587355677</v>
      </c>
      <c r="I28" s="35">
        <f t="shared" si="1"/>
        <v>1283.4</v>
      </c>
      <c r="J28" s="37">
        <f t="shared" si="2"/>
        <v>30131</v>
      </c>
      <c r="M28" s="38"/>
      <c r="N28" s="5"/>
      <c r="O28" s="5"/>
      <c r="P28" s="5"/>
      <c r="Q28" s="5"/>
      <c r="IU28"/>
      <c r="IV28"/>
    </row>
    <row r="29" spans="1:256" s="2" customFormat="1" ht="12.75">
      <c r="A29" s="10">
        <v>23</v>
      </c>
      <c r="B29" s="9" t="s">
        <v>39</v>
      </c>
      <c r="C29" s="16">
        <v>382.16</v>
      </c>
      <c r="D29" s="17">
        <f>C29*$D$5</f>
        <v>7824.388825306291</v>
      </c>
      <c r="E29" s="18">
        <v>66</v>
      </c>
      <c r="F29" s="19">
        <f>E29*$F$5</f>
        <v>4565.610142630744</v>
      </c>
      <c r="G29" s="20">
        <v>365</v>
      </c>
      <c r="H29" s="19">
        <f>G29*$H$5</f>
        <v>5270.86710556787</v>
      </c>
      <c r="I29" s="35">
        <f t="shared" si="1"/>
        <v>813.1600000000001</v>
      </c>
      <c r="J29" s="37">
        <f t="shared" si="2"/>
        <v>17661</v>
      </c>
      <c r="L29" s="41"/>
      <c r="M29" s="41"/>
      <c r="N29" s="42"/>
      <c r="O29" s="42"/>
      <c r="P29" s="42"/>
      <c r="Q29" s="42"/>
      <c r="IU29"/>
      <c r="IV29"/>
    </row>
    <row r="30" spans="1:256" s="2" customFormat="1" ht="12.75">
      <c r="A30" s="10">
        <v>24</v>
      </c>
      <c r="B30" s="9" t="s">
        <v>40</v>
      </c>
      <c r="C30" s="16">
        <v>700.66</v>
      </c>
      <c r="D30" s="17">
        <f>C30*$D$5</f>
        <v>14345.395316985308</v>
      </c>
      <c r="E30" s="18">
        <v>89</v>
      </c>
      <c r="F30" s="19">
        <f>E30*$F$5</f>
        <v>6156.656101426307</v>
      </c>
      <c r="G30" s="20">
        <v>508.5</v>
      </c>
      <c r="H30" s="19">
        <f>G30*$H$5</f>
        <v>7343.112118304827</v>
      </c>
      <c r="I30" s="35">
        <f t="shared" si="1"/>
        <v>1298.1599999999999</v>
      </c>
      <c r="J30" s="37">
        <f t="shared" si="2"/>
        <v>27845</v>
      </c>
      <c r="M30" s="38"/>
      <c r="N30" s="43"/>
      <c r="O30" s="42"/>
      <c r="P30" s="42"/>
      <c r="Q30" s="42"/>
      <c r="IU30"/>
      <c r="IV30"/>
    </row>
    <row r="31" spans="1:256" s="2" customFormat="1" ht="14.25" customHeight="1">
      <c r="A31" s="10">
        <v>25</v>
      </c>
      <c r="B31" s="9" t="s">
        <v>41</v>
      </c>
      <c r="C31" s="16">
        <v>528.3</v>
      </c>
      <c r="D31" s="17">
        <f>C31*$D$5</f>
        <v>10816.476387924726</v>
      </c>
      <c r="E31" s="18">
        <v>115</v>
      </c>
      <c r="F31" s="19">
        <f>E31*$F$5</f>
        <v>7955.229793977813</v>
      </c>
      <c r="G31" s="20">
        <v>433</v>
      </c>
      <c r="H31" s="19">
        <f>G31*$H$5</f>
        <v>6252.836867701062</v>
      </c>
      <c r="I31" s="35">
        <f t="shared" si="1"/>
        <v>1076.3</v>
      </c>
      <c r="J31" s="37">
        <f>ROUND(D31+F31+H31,0)-2</f>
        <v>25023</v>
      </c>
      <c r="L31" s="44"/>
      <c r="M31" s="44"/>
      <c r="N31" s="42"/>
      <c r="O31" s="42"/>
      <c r="P31" s="42"/>
      <c r="Q31" s="42"/>
      <c r="IU31"/>
      <c r="IV31"/>
    </row>
    <row r="32" spans="1:256" s="2" customFormat="1" ht="12.75">
      <c r="A32" s="21">
        <v>25</v>
      </c>
      <c r="B32" s="22" t="s">
        <v>42</v>
      </c>
      <c r="C32" s="23">
        <f aca="true" t="shared" si="3" ref="C32:J32">SUM(C7:C31)</f>
        <v>21319.6</v>
      </c>
      <c r="D32" s="23">
        <f t="shared" si="3"/>
        <v>436500.0000000001</v>
      </c>
      <c r="E32" s="23">
        <f t="shared" si="3"/>
        <v>3155</v>
      </c>
      <c r="F32" s="23">
        <f t="shared" si="3"/>
        <v>218250</v>
      </c>
      <c r="G32" s="23">
        <f t="shared" si="3"/>
        <v>15113.5</v>
      </c>
      <c r="H32" s="23">
        <f t="shared" si="3"/>
        <v>218250</v>
      </c>
      <c r="I32" s="23">
        <f t="shared" si="3"/>
        <v>39588.100000000006</v>
      </c>
      <c r="J32" s="23">
        <f t="shared" si="3"/>
        <v>873000</v>
      </c>
      <c r="IU32"/>
      <c r="IV32"/>
    </row>
    <row r="33" spans="1:256" s="2" customFormat="1" ht="12.75">
      <c r="A33" s="10"/>
      <c r="B33" s="9"/>
      <c r="C33" s="15"/>
      <c r="D33" s="15"/>
      <c r="E33" s="15"/>
      <c r="F33" s="15"/>
      <c r="G33" s="15"/>
      <c r="H33" s="15"/>
      <c r="I33" s="33"/>
      <c r="J33" s="45"/>
      <c r="IU33"/>
      <c r="IV33"/>
    </row>
    <row r="34" spans="1:256" s="2" customFormat="1" ht="12.75">
      <c r="A34" s="10"/>
      <c r="B34" s="9" t="s">
        <v>43</v>
      </c>
      <c r="C34" s="15"/>
      <c r="D34" s="15"/>
      <c r="E34" s="15"/>
      <c r="F34" s="15"/>
      <c r="G34" s="15"/>
      <c r="H34" s="15"/>
      <c r="I34" s="33"/>
      <c r="J34" s="45"/>
      <c r="IU34"/>
      <c r="IV34"/>
    </row>
    <row r="35" spans="1:256" s="2" customFormat="1" ht="12.75">
      <c r="A35" s="10"/>
      <c r="B35" s="9"/>
      <c r="C35" s="15"/>
      <c r="D35" s="15">
        <v>27000</v>
      </c>
      <c r="E35" s="15"/>
      <c r="F35" s="15"/>
      <c r="G35" s="15"/>
      <c r="H35" s="15"/>
      <c r="I35" s="33"/>
      <c r="J35" s="45"/>
      <c r="IU35"/>
      <c r="IV35"/>
    </row>
    <row r="36" spans="1:256" s="2" customFormat="1" ht="12.75">
      <c r="A36" s="10"/>
      <c r="B36" s="9"/>
      <c r="C36" s="15"/>
      <c r="D36" s="24">
        <f>D35/C46</f>
        <v>14.904980747733202</v>
      </c>
      <c r="E36" s="15"/>
      <c r="F36" s="15"/>
      <c r="G36" s="15"/>
      <c r="H36" s="15"/>
      <c r="I36" s="33"/>
      <c r="J36" s="45"/>
      <c r="IU36"/>
      <c r="IV36"/>
    </row>
    <row r="37" spans="1:256" s="2" customFormat="1" ht="12.75">
      <c r="A37" s="10">
        <v>1</v>
      </c>
      <c r="B37" s="9" t="s">
        <v>44</v>
      </c>
      <c r="C37" s="25">
        <v>283.3</v>
      </c>
      <c r="D37" s="26">
        <f aca="true" t="shared" si="4" ref="D37:D45">C37*$D$36</f>
        <v>4222.581045832816</v>
      </c>
      <c r="E37" s="15"/>
      <c r="F37" s="15"/>
      <c r="G37" s="15"/>
      <c r="H37" s="15"/>
      <c r="I37" s="46">
        <f aca="true" t="shared" si="5" ref="I37:I45">C37</f>
        <v>283.3</v>
      </c>
      <c r="J37" s="37">
        <f aca="true" t="shared" si="6" ref="J37:J45">ROUND(D37+F37+H37,0)</f>
        <v>4223</v>
      </c>
      <c r="IU37"/>
      <c r="IV37"/>
    </row>
    <row r="38" spans="1:256" s="2" customFormat="1" ht="12.75">
      <c r="A38" s="10">
        <v>2</v>
      </c>
      <c r="B38" s="9" t="s">
        <v>45</v>
      </c>
      <c r="C38" s="25">
        <v>189</v>
      </c>
      <c r="D38" s="26">
        <f t="shared" si="4"/>
        <v>2817.041361321575</v>
      </c>
      <c r="E38" s="15"/>
      <c r="F38" s="15"/>
      <c r="G38" s="15"/>
      <c r="H38" s="15"/>
      <c r="I38" s="46">
        <f t="shared" si="5"/>
        <v>189</v>
      </c>
      <c r="J38" s="37">
        <f t="shared" si="6"/>
        <v>2817</v>
      </c>
      <c r="IU38"/>
      <c r="IV38"/>
    </row>
    <row r="39" spans="1:256" s="2" customFormat="1" ht="12.75">
      <c r="A39" s="10">
        <v>3</v>
      </c>
      <c r="B39" s="9" t="s">
        <v>46</v>
      </c>
      <c r="C39" s="25">
        <v>223.875</v>
      </c>
      <c r="D39" s="26">
        <f t="shared" si="4"/>
        <v>3336.8525648987707</v>
      </c>
      <c r="E39" s="15"/>
      <c r="F39" s="15"/>
      <c r="G39" s="15"/>
      <c r="H39" s="15"/>
      <c r="I39" s="46">
        <f t="shared" si="5"/>
        <v>223.875</v>
      </c>
      <c r="J39" s="37">
        <f t="shared" si="6"/>
        <v>3337</v>
      </c>
      <c r="IU39"/>
      <c r="IV39"/>
    </row>
    <row r="40" spans="1:256" s="2" customFormat="1" ht="25.5">
      <c r="A40" s="10">
        <v>4</v>
      </c>
      <c r="B40" s="9" t="s">
        <v>47</v>
      </c>
      <c r="C40" s="25">
        <v>342.3</v>
      </c>
      <c r="D40" s="26">
        <f t="shared" si="4"/>
        <v>5101.9749099490755</v>
      </c>
      <c r="E40" s="15"/>
      <c r="F40" s="15"/>
      <c r="G40" s="15"/>
      <c r="H40" s="15"/>
      <c r="I40" s="46">
        <f t="shared" si="5"/>
        <v>342.3</v>
      </c>
      <c r="J40" s="37">
        <f t="shared" si="6"/>
        <v>5102</v>
      </c>
      <c r="IU40"/>
      <c r="IV40"/>
    </row>
    <row r="41" spans="1:256" s="2" customFormat="1" ht="25.5">
      <c r="A41" s="10">
        <v>5</v>
      </c>
      <c r="B41" s="9" t="s">
        <v>33</v>
      </c>
      <c r="C41" s="25">
        <v>304</v>
      </c>
      <c r="D41" s="26">
        <f t="shared" si="4"/>
        <v>4531.114147310894</v>
      </c>
      <c r="E41" s="15"/>
      <c r="F41" s="15"/>
      <c r="G41" s="15"/>
      <c r="H41" s="15"/>
      <c r="I41" s="46">
        <f t="shared" si="5"/>
        <v>304</v>
      </c>
      <c r="J41" s="37">
        <f t="shared" si="6"/>
        <v>4531</v>
      </c>
      <c r="IU41"/>
      <c r="IV41"/>
    </row>
    <row r="42" spans="1:256" s="2" customFormat="1" ht="12.75">
      <c r="A42" s="10">
        <v>6</v>
      </c>
      <c r="B42" s="9" t="s">
        <v>37</v>
      </c>
      <c r="C42" s="25">
        <v>151.875</v>
      </c>
      <c r="D42" s="26">
        <f t="shared" si="4"/>
        <v>2263.69395106198</v>
      </c>
      <c r="E42" s="15"/>
      <c r="F42" s="15"/>
      <c r="G42" s="15"/>
      <c r="H42" s="15"/>
      <c r="I42" s="46">
        <f t="shared" si="5"/>
        <v>151.875</v>
      </c>
      <c r="J42" s="37">
        <f t="shared" si="6"/>
        <v>2264</v>
      </c>
      <c r="IU42"/>
      <c r="IV42"/>
    </row>
    <row r="43" spans="1:256" s="2" customFormat="1" ht="25.5">
      <c r="A43" s="10">
        <v>7</v>
      </c>
      <c r="B43" s="9" t="s">
        <v>32</v>
      </c>
      <c r="C43" s="25">
        <v>166</v>
      </c>
      <c r="D43" s="26">
        <f t="shared" si="4"/>
        <v>2474.2268041237116</v>
      </c>
      <c r="E43" s="15"/>
      <c r="F43" s="15"/>
      <c r="G43" s="15"/>
      <c r="H43" s="15"/>
      <c r="I43" s="46">
        <f t="shared" si="5"/>
        <v>166</v>
      </c>
      <c r="J43" s="37">
        <f t="shared" si="6"/>
        <v>2474</v>
      </c>
      <c r="IU43"/>
      <c r="IV43"/>
    </row>
    <row r="44" spans="1:256" s="2" customFormat="1" ht="12.75">
      <c r="A44" s="10">
        <v>8</v>
      </c>
      <c r="B44" s="9" t="s">
        <v>48</v>
      </c>
      <c r="C44" s="25">
        <v>86.75</v>
      </c>
      <c r="D44" s="26">
        <f t="shared" si="4"/>
        <v>1293.0070798658553</v>
      </c>
      <c r="E44" s="15"/>
      <c r="F44" s="15"/>
      <c r="G44" s="15"/>
      <c r="H44" s="15"/>
      <c r="I44" s="46">
        <f t="shared" si="5"/>
        <v>86.75</v>
      </c>
      <c r="J44" s="37">
        <f t="shared" si="6"/>
        <v>1293</v>
      </c>
      <c r="IU44"/>
      <c r="IV44"/>
    </row>
    <row r="45" spans="1:256" s="2" customFormat="1" ht="12.75">
      <c r="A45" s="10">
        <v>9</v>
      </c>
      <c r="B45" s="9" t="s">
        <v>41</v>
      </c>
      <c r="C45" s="25">
        <v>64.375</v>
      </c>
      <c r="D45" s="26">
        <f t="shared" si="4"/>
        <v>959.5081356353248</v>
      </c>
      <c r="E45" s="15"/>
      <c r="F45" s="15"/>
      <c r="G45" s="15"/>
      <c r="H45" s="15"/>
      <c r="I45" s="46">
        <f t="shared" si="5"/>
        <v>64.375</v>
      </c>
      <c r="J45" s="37">
        <f>ROUND(D45+F45+H45,0)-1</f>
        <v>959</v>
      </c>
      <c r="IU45"/>
      <c r="IV45"/>
    </row>
    <row r="46" spans="1:256" s="2" customFormat="1" ht="12.75">
      <c r="A46" s="10"/>
      <c r="B46" s="9" t="s">
        <v>49</v>
      </c>
      <c r="C46" s="27">
        <f aca="true" t="shared" si="7" ref="C46:J46">SUM(C37:C45)</f>
        <v>1811.475</v>
      </c>
      <c r="D46" s="28">
        <f t="shared" si="7"/>
        <v>27000.000000000007</v>
      </c>
      <c r="E46" s="28">
        <f t="shared" si="7"/>
        <v>0</v>
      </c>
      <c r="F46" s="28">
        <f t="shared" si="7"/>
        <v>0</v>
      </c>
      <c r="G46" s="28">
        <f t="shared" si="7"/>
        <v>0</v>
      </c>
      <c r="H46" s="28">
        <f t="shared" si="7"/>
        <v>0</v>
      </c>
      <c r="I46" s="28">
        <f t="shared" si="7"/>
        <v>1811.475</v>
      </c>
      <c r="J46" s="28">
        <f t="shared" si="7"/>
        <v>27000</v>
      </c>
      <c r="IU46"/>
      <c r="IV46"/>
    </row>
    <row r="47" spans="1:256" s="2" customFormat="1" ht="12.75">
      <c r="A47" s="10"/>
      <c r="B47" s="9"/>
      <c r="C47" s="15"/>
      <c r="D47" s="15"/>
      <c r="E47" s="15"/>
      <c r="F47" s="15"/>
      <c r="G47" s="15"/>
      <c r="H47" s="15"/>
      <c r="I47" s="33"/>
      <c r="J47" s="47"/>
      <c r="IU47"/>
      <c r="IV47"/>
    </row>
    <row r="48" spans="1:256" s="2" customFormat="1" ht="12.75">
      <c r="A48" s="10"/>
      <c r="B48" s="9" t="s">
        <v>50</v>
      </c>
      <c r="C48" s="15"/>
      <c r="D48" s="15"/>
      <c r="E48" s="15"/>
      <c r="F48" s="15"/>
      <c r="G48" s="15"/>
      <c r="H48" s="15"/>
      <c r="I48" s="33"/>
      <c r="J48" s="48">
        <f>J46+J32</f>
        <v>900000</v>
      </c>
      <c r="IU48"/>
      <c r="IV48"/>
    </row>
    <row r="49" spans="2:256" s="2" customFormat="1" ht="12.75">
      <c r="B49" s="3"/>
      <c r="IU49"/>
      <c r="IV49"/>
    </row>
    <row r="50" spans="2:256" s="2" customFormat="1" ht="12.75">
      <c r="B50" s="3"/>
      <c r="IU50"/>
      <c r="IV50"/>
    </row>
    <row r="51" spans="2:256" s="2" customFormat="1" ht="12.75">
      <c r="B51" s="3" t="s">
        <v>51</v>
      </c>
      <c r="H51" s="2" t="s">
        <v>52</v>
      </c>
      <c r="IU51"/>
      <c r="IV51"/>
    </row>
    <row r="52" spans="2:256" s="2" customFormat="1" ht="12.75">
      <c r="B52" s="3" t="s">
        <v>53</v>
      </c>
      <c r="H52" s="2" t="s">
        <v>54</v>
      </c>
      <c r="IU52"/>
      <c r="IV52"/>
    </row>
  </sheetData>
  <sheetProtection/>
  <mergeCells count="2">
    <mergeCell ref="L29:M29"/>
    <mergeCell ref="L31:M3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Codruta</cp:lastModifiedBy>
  <cp:lastPrinted>2021-06-29T10:51:44Z</cp:lastPrinted>
  <dcterms:created xsi:type="dcterms:W3CDTF">2021-07-28T06:50:56Z</dcterms:created>
  <dcterms:modified xsi:type="dcterms:W3CDTF">2021-07-28T09:00:19Z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1033-10.2.0.7480</vt:lpwstr>
  </property>
</Properties>
</file>