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05" tabRatio="941" firstSheet="1" activeTab="7"/>
  </bookViews>
  <sheets>
    <sheet name="Date_Contact" sheetId="1" r:id="rId1"/>
    <sheet name="Documente unitate" sheetId="2" r:id="rId2"/>
    <sheet name="Anexa 45-declaratie program" sheetId="3" r:id="rId3"/>
    <sheet name="Personal-49A" sheetId="4" r:id="rId4"/>
    <sheet name="Personal-49B" sheetId="5" r:id="rId5"/>
    <sheet name="RESURSE UMANE -punctaj" sheetId="6" r:id="rId6"/>
    <sheet name="RENAR ISO " sheetId="7" r:id="rId7"/>
    <sheet name="Control_extern" sheetId="8" r:id="rId8"/>
    <sheet name="Aparate_laborator" sheetId="9" r:id="rId9"/>
    <sheet name="LOGISTICA" sheetId="10" r:id="rId10"/>
    <sheet name="Punct extern recoltare-Anexa 8" sheetId="11" r:id="rId11"/>
    <sheet name="Oferta_nr_servicii_lab" sheetId="12" r:id="rId12"/>
    <sheet name="Sheet1" sheetId="13" state="hidden" r:id="rId13"/>
    <sheet name="Sheet2" sheetId="14" state="hidden" r:id="rId14"/>
  </sheets>
  <externalReferences>
    <externalReference r:id="rId17"/>
    <externalReference r:id="rId18"/>
  </externalReferences>
  <definedNames>
    <definedName name="_xlfn._FV" hidden="1">#NAME?</definedName>
    <definedName name="Asistent" localSheetId="4">'Sheet1'!$F$1:$F$2</definedName>
    <definedName name="Asistent">'Sheet1'!$F$1:$F$2</definedName>
    <definedName name="Biochimist_medical" localSheetId="4">'Sheet1'!$D$1:$D$2</definedName>
    <definedName name="Biochimist_medical">'Sheet1'!$D$1:$D$2</definedName>
    <definedName name="Biolog_medical" localSheetId="4">'Sheet1'!$C$1:$C$2</definedName>
    <definedName name="Biolog_medical">'Sheet1'!$C$1:$C$2</definedName>
    <definedName name="Cat_pers" localSheetId="4">'Sheet1'!$A$1:$A$9</definedName>
    <definedName name="Cat_pers">'Sheet1'!$A$1:$A$9</definedName>
    <definedName name="Chimist_medical" localSheetId="4">'Sheet1'!$E$1:$E$2</definedName>
    <definedName name="Chimist_medical">'Sheet1'!$E$1:$E$2</definedName>
    <definedName name="Compart" localSheetId="4">'Sheet1'!$G$1:$G$5</definedName>
    <definedName name="Compart">'Sheet1'!$G$1:$G$5</definedName>
    <definedName name="conformitate" localSheetId="8">'Aparate_laborator'!#REF!</definedName>
    <definedName name="Hematologie" localSheetId="4">'Sheet2'!$M$10:$M$11</definedName>
    <definedName name="Hematologie">'Sheet2'!$M$10:$M$11</definedName>
    <definedName name="Medic" localSheetId="4">'Sheet1'!$B$1:$B$2</definedName>
    <definedName name="Medic">'Sheet1'!$B$1:$B$2</definedName>
    <definedName name="_xlnm.Print_Area" localSheetId="8">'Aparate_laborator'!$A$2:$L$140</definedName>
    <definedName name="_xlnm.Print_Area" localSheetId="10">'Punct extern recoltare-Anexa 8'!$A$1:$J$24</definedName>
    <definedName name="_xlnm.Print_Titles" localSheetId="8">'Aparate_laborator'!$2:$6</definedName>
    <definedName name="_xlnm.Print_Titles" localSheetId="7">'Control_extern'!$2:$6</definedName>
    <definedName name="_xlnm.Print_Titles" localSheetId="11">'Oferta_nr_servicii_lab'!$4:$7</definedName>
    <definedName name="Tip" localSheetId="4">'Sheet1'!$H$1:$H$6</definedName>
    <definedName name="Tip">'Sheet1'!$H$1:$H$6</definedName>
  </definedNames>
  <calcPr fullCalcOnLoad="1"/>
</workbook>
</file>

<file path=xl/comments10.xml><?xml version="1.0" encoding="utf-8"?>
<comments xmlns="http://schemas.openxmlformats.org/spreadsheetml/2006/main">
  <authors>
    <author>Kinga Bruck</author>
  </authors>
  <commentList>
    <comment ref="A5" authorId="0">
      <text>
        <r>
          <rPr>
            <b/>
            <sz val="9"/>
            <rFont val="Tahoma"/>
            <family val="2"/>
          </rPr>
          <t>Kinga Bruck:</t>
        </r>
        <r>
          <rPr>
            <sz val="9"/>
            <rFont val="Tahoma"/>
            <family val="2"/>
          </rPr>
          <t xml:space="preserve">
punctajul se acorda o singura data, pentru punctul de lucru ales de furnizor
</t>
        </r>
      </text>
    </comment>
    <comment ref="C10" authorId="0">
      <text>
        <r>
          <rPr>
            <b/>
            <sz val="9"/>
            <rFont val="Tahoma"/>
            <family val="2"/>
          </rPr>
          <t>Kinga Bruck:</t>
        </r>
        <r>
          <rPr>
            <sz val="9"/>
            <rFont val="Tahoma"/>
            <family val="2"/>
          </rPr>
          <t xml:space="preserve">
punctajul se acorda o singura data, la punctul de lucru ales de furnizor
</t>
        </r>
      </text>
    </comment>
  </commentList>
</comments>
</file>

<file path=xl/comments12.xml><?xml version="1.0" encoding="utf-8"?>
<comments xmlns="http://schemas.openxmlformats.org/spreadsheetml/2006/main">
  <authors>
    <author>Kinga Bruck</author>
  </authors>
  <commentList>
    <comment ref="A56" authorId="0">
      <text>
        <r>
          <rPr>
            <b/>
            <sz val="9"/>
            <rFont val="Tahoma"/>
            <family val="2"/>
          </rPr>
          <t>Kinga Bruck:</t>
        </r>
        <r>
          <rPr>
            <sz val="9"/>
            <rFont val="Tahoma"/>
            <family val="2"/>
          </rPr>
          <t xml:space="preserve">
dovada capacitatii tehnice de a efectua analizele 46-51 se face pana in maxim 01.07.2024</t>
        </r>
      </text>
    </comment>
    <comment ref="A105" authorId="0">
      <text>
        <r>
          <rPr>
            <b/>
            <sz val="9"/>
            <rFont val="Tahoma"/>
            <family val="2"/>
          </rPr>
          <t>Kinga Bruck:</t>
        </r>
        <r>
          <rPr>
            <sz val="9"/>
            <rFont val="Tahoma"/>
            <family val="2"/>
          </rPr>
          <t xml:space="preserve">
dovada capacitatii tehnice de a efectua analizele89-90 se face pana in maxim 01.07.2024</t>
        </r>
      </text>
    </comment>
    <comment ref="A112" authorId="0">
      <text>
        <r>
          <rPr>
            <b/>
            <sz val="9"/>
            <rFont val="Tahoma"/>
            <family val="2"/>
          </rPr>
          <t>Kinga Bruck:</t>
        </r>
        <r>
          <rPr>
            <sz val="9"/>
            <rFont val="Tahoma"/>
            <family val="2"/>
          </rPr>
          <t xml:space="preserve">
dovada capacitatii tehnice de a efectua analizele 94 se face pana in maxim 01.07.2024</t>
        </r>
      </text>
    </comment>
  </commentList>
</comments>
</file>

<file path=xl/comments14.xml><?xml version="1.0" encoding="utf-8"?>
<comments xmlns="http://schemas.openxmlformats.org/spreadsheetml/2006/main">
  <authors>
    <author>GM</author>
  </authors>
  <commentList>
    <comment ref="F8" authorId="0">
      <text>
        <r>
          <rPr>
            <b/>
            <sz val="8"/>
            <rFont val="Tahoma"/>
            <family val="2"/>
          </rPr>
          <t>GM:</t>
        </r>
        <r>
          <rPr>
            <sz val="8"/>
            <rFont val="Tahoma"/>
            <family val="2"/>
          </rPr>
          <t xml:space="preserve">
Data care apare inscrisa si pe fisa tehnica a aparatului</t>
        </r>
      </text>
    </comment>
    <comment ref="G9" authorId="0">
      <text>
        <r>
          <rPr>
            <b/>
            <sz val="8"/>
            <rFont val="Tahoma"/>
            <family val="2"/>
          </rPr>
          <t>GM:</t>
        </r>
        <r>
          <rPr>
            <sz val="8"/>
            <rFont val="Tahoma"/>
            <family val="2"/>
          </rPr>
          <t xml:space="preserve">
Contract vanzare-cumparare, comodat, etc</t>
        </r>
      </text>
    </comment>
    <comment ref="H9" authorId="0">
      <text>
        <r>
          <rPr>
            <b/>
            <sz val="8"/>
            <rFont val="Tahoma"/>
            <family val="2"/>
          </rPr>
          <t>GM:</t>
        </r>
        <r>
          <rPr>
            <sz val="8"/>
            <rFont val="Tahoma"/>
            <family val="2"/>
          </rPr>
          <t xml:space="preserve">
Numarul si data facturii, nr./data contract comodat, etc</t>
        </r>
      </text>
    </comment>
  </commentList>
</comments>
</file>

<file path=xl/comments2.xml><?xml version="1.0" encoding="utf-8"?>
<comments xmlns="http://schemas.openxmlformats.org/spreadsheetml/2006/main">
  <authors>
    <author>WSCT2013</author>
  </authors>
  <commentList>
    <comment ref="J7" authorId="0">
      <text>
        <r>
          <rPr>
            <sz val="9"/>
            <rFont val="Tahoma"/>
            <family val="2"/>
          </rPr>
          <t xml:space="preserve">Laboratoarele completeaza pentru certificatul RENAR
</t>
        </r>
      </text>
    </comment>
  </commentList>
</comments>
</file>

<file path=xl/comments4.xml><?xml version="1.0" encoding="utf-8"?>
<comments xmlns="http://schemas.openxmlformats.org/spreadsheetml/2006/main">
  <authors>
    <author>Admin-Hp</author>
    <author>WSCT2013</author>
  </authors>
  <commentList>
    <comment ref="E12" authorId="0">
      <text>
        <r>
          <rPr>
            <sz val="9"/>
            <rFont val="Tahoma"/>
            <family val="2"/>
          </rPr>
          <t xml:space="preserve">
Unde este cazul</t>
        </r>
      </text>
    </comment>
    <comment ref="F12" authorId="1">
      <text>
        <r>
          <rPr>
            <sz val="9"/>
            <rFont val="Tahoma"/>
            <family val="2"/>
          </rPr>
          <t>Laborator;Anatomo-patologie; etc,</t>
        </r>
      </text>
    </comment>
    <comment ref="I12" authorId="0">
      <text>
        <r>
          <rPr>
            <sz val="9"/>
            <rFont val="Tahoma"/>
            <family val="2"/>
          </rPr>
          <t xml:space="preserve">
Unde este cazul</t>
        </r>
      </text>
    </comment>
  </commentList>
</comments>
</file>

<file path=xl/comments6.xml><?xml version="1.0" encoding="utf-8"?>
<comments xmlns="http://schemas.openxmlformats.org/spreadsheetml/2006/main">
  <authors>
    <author>Kinga Bruck</author>
  </authors>
  <commentList>
    <comment ref="Q11" authorId="0">
      <text>
        <r>
          <rPr>
            <b/>
            <sz val="9"/>
            <rFont val="Tahoma"/>
            <family val="2"/>
          </rPr>
          <t>Kinga Bruck:</t>
        </r>
        <r>
          <rPr>
            <sz val="9"/>
            <rFont val="Tahoma"/>
            <family val="2"/>
          </rPr>
          <t xml:space="preserve">
30 pct
</t>
        </r>
      </text>
    </comment>
    <comment ref="R11" authorId="0">
      <text>
        <r>
          <rPr>
            <b/>
            <sz val="9"/>
            <rFont val="Tahoma"/>
            <family val="2"/>
          </rPr>
          <t>Kinga Bruck:</t>
        </r>
        <r>
          <rPr>
            <sz val="9"/>
            <rFont val="Tahoma"/>
            <family val="2"/>
          </rPr>
          <t xml:space="preserve">
40 pct</t>
        </r>
      </text>
    </comment>
    <comment ref="S11" authorId="0">
      <text>
        <r>
          <rPr>
            <b/>
            <sz val="9"/>
            <rFont val="Tahoma"/>
            <family val="2"/>
          </rPr>
          <t>Kinga Bruck:</t>
        </r>
        <r>
          <rPr>
            <sz val="9"/>
            <rFont val="Tahoma"/>
            <family val="2"/>
          </rPr>
          <t xml:space="preserve">
de ex 35
</t>
        </r>
      </text>
    </comment>
    <comment ref="T11" authorId="0">
      <text>
        <r>
          <rPr>
            <b/>
            <sz val="9"/>
            <rFont val="Tahoma"/>
            <family val="2"/>
          </rPr>
          <t>Kinga Bruck:</t>
        </r>
        <r>
          <rPr>
            <sz val="9"/>
            <rFont val="Tahoma"/>
            <family val="2"/>
          </rPr>
          <t xml:space="preserve">
se calculeaza automat!
</t>
        </r>
      </text>
    </comment>
    <comment ref="O37" authorId="0">
      <text>
        <r>
          <rPr>
            <b/>
            <sz val="9"/>
            <rFont val="Tahoma"/>
            <family val="2"/>
          </rPr>
          <t>Kinga Bruck:</t>
        </r>
        <r>
          <rPr>
            <sz val="9"/>
            <rFont val="Tahoma"/>
            <family val="2"/>
          </rPr>
          <t xml:space="preserve">
20 pct
</t>
        </r>
      </text>
    </comment>
    <comment ref="P37" authorId="0">
      <text>
        <r>
          <rPr>
            <b/>
            <sz val="9"/>
            <rFont val="Tahoma"/>
            <family val="2"/>
          </rPr>
          <t>Kinga Bruck:</t>
        </r>
        <r>
          <rPr>
            <sz val="9"/>
            <rFont val="Tahoma"/>
            <family val="2"/>
          </rPr>
          <t xml:space="preserve">
25 pct</t>
        </r>
      </text>
    </comment>
    <comment ref="Q37" authorId="0">
      <text>
        <r>
          <rPr>
            <b/>
            <sz val="9"/>
            <rFont val="Tahoma"/>
            <family val="2"/>
          </rPr>
          <t>Kinga Bruck:</t>
        </r>
        <r>
          <rPr>
            <sz val="9"/>
            <rFont val="Tahoma"/>
            <family val="2"/>
          </rPr>
          <t xml:space="preserve">
de ex 40
</t>
        </r>
      </text>
    </comment>
    <comment ref="R37" authorId="0">
      <text>
        <r>
          <rPr>
            <b/>
            <sz val="9"/>
            <rFont val="Tahoma"/>
            <family val="2"/>
          </rPr>
          <t>Kinga Bruck:</t>
        </r>
        <r>
          <rPr>
            <sz val="9"/>
            <rFont val="Tahoma"/>
            <family val="2"/>
          </rPr>
          <t xml:space="preserve">
se calculeaza automat!
</t>
        </r>
      </text>
    </comment>
    <comment ref="O10" authorId="0">
      <text>
        <r>
          <rPr>
            <b/>
            <sz val="9"/>
            <rFont val="Tahoma"/>
            <family val="2"/>
          </rPr>
          <t>Kinga Bruck:</t>
        </r>
        <r>
          <rPr>
            <sz val="9"/>
            <rFont val="Tahoma"/>
            <family val="2"/>
          </rPr>
          <t xml:space="preserve">
conform certificatului CMR
de ex. Medicina de laborator/microbiologie si parazitologie/</t>
        </r>
      </text>
    </comment>
    <comment ref="P10" authorId="0">
      <text>
        <r>
          <rPr>
            <b/>
            <sz val="9"/>
            <rFont val="Tahoma"/>
            <family val="2"/>
          </rPr>
          <t>Kinga Bruck:</t>
        </r>
        <r>
          <rPr>
            <sz val="9"/>
            <rFont val="Tahoma"/>
            <family val="2"/>
          </rPr>
          <t xml:space="preserve">
a doua specialitate </t>
        </r>
      </text>
    </comment>
    <comment ref="M36" authorId="0">
      <text>
        <r>
          <rPr>
            <b/>
            <sz val="9"/>
            <rFont val="Tahoma"/>
            <family val="2"/>
          </rPr>
          <t>Kinga Bruck:</t>
        </r>
        <r>
          <rPr>
            <sz val="9"/>
            <rFont val="Tahoma"/>
            <family val="2"/>
          </rPr>
          <t xml:space="preserve">
conform aviz</t>
        </r>
      </text>
    </comment>
    <comment ref="M60" authorId="0">
      <text>
        <r>
          <rPr>
            <b/>
            <sz val="9"/>
            <rFont val="Tahoma"/>
            <family val="2"/>
          </rPr>
          <t>Kinga Bruck:</t>
        </r>
        <r>
          <rPr>
            <sz val="9"/>
            <rFont val="Tahoma"/>
            <family val="2"/>
          </rPr>
          <t xml:space="preserve">
conform aviz</t>
        </r>
      </text>
    </comment>
    <comment ref="O61" authorId="0">
      <text>
        <r>
          <rPr>
            <b/>
            <sz val="9"/>
            <rFont val="Tahoma"/>
            <family val="2"/>
          </rPr>
          <t>Kinga Bruck:</t>
        </r>
        <r>
          <rPr>
            <sz val="9"/>
            <rFont val="Tahoma"/>
            <family val="2"/>
          </rPr>
          <t xml:space="preserve">
15 pct
</t>
        </r>
      </text>
    </comment>
    <comment ref="Q61" authorId="0">
      <text>
        <r>
          <rPr>
            <b/>
            <sz val="9"/>
            <rFont val="Tahoma"/>
            <family val="2"/>
          </rPr>
          <t>Kinga Bruck:</t>
        </r>
        <r>
          <rPr>
            <sz val="9"/>
            <rFont val="Tahoma"/>
            <family val="2"/>
          </rPr>
          <t xml:space="preserve">
se calculeaza automat!
</t>
        </r>
      </text>
    </comment>
    <comment ref="P61" authorId="0">
      <text>
        <r>
          <rPr>
            <b/>
            <sz val="9"/>
            <rFont val="Tahoma"/>
            <family val="2"/>
          </rPr>
          <t>Kinga Bruck:</t>
        </r>
        <r>
          <rPr>
            <sz val="9"/>
            <rFont val="Tahoma"/>
            <family val="2"/>
          </rPr>
          <t xml:space="preserve">
de ex 40
</t>
        </r>
      </text>
    </comment>
    <comment ref="M84" authorId="0">
      <text>
        <r>
          <rPr>
            <b/>
            <sz val="9"/>
            <rFont val="Tahoma"/>
            <family val="2"/>
          </rPr>
          <t>Kinga Bruck:</t>
        </r>
        <r>
          <rPr>
            <sz val="9"/>
            <rFont val="Tahoma"/>
            <family val="2"/>
          </rPr>
          <t xml:space="preserve">
conform aviz</t>
        </r>
      </text>
    </comment>
    <comment ref="N85" authorId="0">
      <text>
        <r>
          <rPr>
            <b/>
            <sz val="9"/>
            <rFont val="Tahoma"/>
            <family val="2"/>
          </rPr>
          <t>Kinga Bruck:</t>
        </r>
        <r>
          <rPr>
            <sz val="9"/>
            <rFont val="Tahoma"/>
            <family val="2"/>
          </rPr>
          <t xml:space="preserve">
15 pct
</t>
        </r>
      </text>
    </comment>
    <comment ref="O85" authorId="0">
      <text>
        <r>
          <rPr>
            <b/>
            <sz val="9"/>
            <rFont val="Tahoma"/>
            <family val="2"/>
          </rPr>
          <t>Kinga Bruck:</t>
        </r>
        <r>
          <rPr>
            <sz val="9"/>
            <rFont val="Tahoma"/>
            <family val="2"/>
          </rPr>
          <t xml:space="preserve">
de ex 40
</t>
        </r>
      </text>
    </comment>
    <comment ref="P85" authorId="0">
      <text>
        <r>
          <rPr>
            <b/>
            <sz val="9"/>
            <rFont val="Tahoma"/>
            <family val="2"/>
          </rPr>
          <t>Kinga Bruck:</t>
        </r>
        <r>
          <rPr>
            <sz val="9"/>
            <rFont val="Tahoma"/>
            <family val="2"/>
          </rPr>
          <t xml:space="preserve">
se calculeaza automat!
</t>
        </r>
      </text>
    </comment>
    <comment ref="N101" authorId="0">
      <text>
        <r>
          <rPr>
            <b/>
            <sz val="9"/>
            <rFont val="Tahoma"/>
            <family val="2"/>
          </rPr>
          <t>Kinga Bruck:</t>
        </r>
        <r>
          <rPr>
            <sz val="9"/>
            <rFont val="Tahoma"/>
            <family val="2"/>
          </rPr>
          <t xml:space="preserve">
10  pct
</t>
        </r>
      </text>
    </comment>
    <comment ref="O101" authorId="0">
      <text>
        <r>
          <rPr>
            <b/>
            <sz val="9"/>
            <rFont val="Tahoma"/>
            <family val="2"/>
          </rPr>
          <t>Kinga Bruck:</t>
        </r>
        <r>
          <rPr>
            <sz val="9"/>
            <rFont val="Tahoma"/>
            <family val="2"/>
          </rPr>
          <t xml:space="preserve">
8 pct</t>
        </r>
      </text>
    </comment>
    <comment ref="P101" authorId="0">
      <text>
        <r>
          <rPr>
            <b/>
            <sz val="9"/>
            <rFont val="Tahoma"/>
            <family val="2"/>
          </rPr>
          <t>Kinga Bruck:</t>
        </r>
        <r>
          <rPr>
            <sz val="9"/>
            <rFont val="Tahoma"/>
            <family val="2"/>
          </rPr>
          <t xml:space="preserve">
de ex 40
</t>
        </r>
      </text>
    </comment>
    <comment ref="Q101" authorId="0">
      <text>
        <r>
          <rPr>
            <b/>
            <sz val="9"/>
            <rFont val="Tahoma"/>
            <family val="2"/>
          </rPr>
          <t>Kinga Bruck:</t>
        </r>
        <r>
          <rPr>
            <sz val="9"/>
            <rFont val="Tahoma"/>
            <family val="2"/>
          </rPr>
          <t xml:space="preserve">
se calculeaza automat!
</t>
        </r>
      </text>
    </comment>
    <comment ref="O125" authorId="0">
      <text>
        <r>
          <rPr>
            <b/>
            <sz val="9"/>
            <rFont val="Tahoma"/>
            <family val="2"/>
          </rPr>
          <t>Kinga Bruck:</t>
        </r>
        <r>
          <rPr>
            <sz val="9"/>
            <rFont val="Tahoma"/>
            <family val="2"/>
          </rPr>
          <t xml:space="preserve">
40 pct</t>
        </r>
      </text>
    </comment>
    <comment ref="P125" authorId="0">
      <text>
        <r>
          <rPr>
            <b/>
            <sz val="9"/>
            <rFont val="Tahoma"/>
            <family val="2"/>
          </rPr>
          <t>Kinga Bruck:</t>
        </r>
        <r>
          <rPr>
            <sz val="9"/>
            <rFont val="Tahoma"/>
            <family val="2"/>
          </rPr>
          <t xml:space="preserve">
30 pct</t>
        </r>
      </text>
    </comment>
    <comment ref="R125" authorId="0">
      <text>
        <r>
          <rPr>
            <b/>
            <sz val="9"/>
            <rFont val="Tahoma"/>
            <family val="2"/>
          </rPr>
          <t>Kinga Bruck:</t>
        </r>
        <r>
          <rPr>
            <sz val="9"/>
            <rFont val="Tahoma"/>
            <family val="2"/>
          </rPr>
          <t xml:space="preserve">
de ex 40
</t>
        </r>
      </text>
    </comment>
    <comment ref="S125" authorId="0">
      <text>
        <r>
          <rPr>
            <b/>
            <sz val="9"/>
            <rFont val="Tahoma"/>
            <family val="2"/>
          </rPr>
          <t>Kinga Bruck:</t>
        </r>
        <r>
          <rPr>
            <sz val="9"/>
            <rFont val="Tahoma"/>
            <family val="2"/>
          </rPr>
          <t xml:space="preserve">
se calculeaza automat!
</t>
        </r>
      </text>
    </comment>
    <comment ref="Q125" authorId="0">
      <text>
        <r>
          <rPr>
            <b/>
            <sz val="9"/>
            <rFont val="Tahoma"/>
            <family val="2"/>
          </rPr>
          <t>Kinga Bruck:</t>
        </r>
        <r>
          <rPr>
            <sz val="9"/>
            <rFont val="Tahoma"/>
            <family val="2"/>
          </rPr>
          <t xml:space="preserve">
25 PCT</t>
        </r>
      </text>
    </comment>
  </commentList>
</comments>
</file>

<file path=xl/comments7.xml><?xml version="1.0" encoding="utf-8"?>
<comments xmlns="http://schemas.openxmlformats.org/spreadsheetml/2006/main">
  <authors>
    <author>Kinga Bruck</author>
  </authors>
  <commentList>
    <comment ref="B52" authorId="0">
      <text>
        <r>
          <rPr>
            <b/>
            <sz val="9"/>
            <rFont val="Tahoma"/>
            <family val="2"/>
          </rPr>
          <t>Kinga Bruck:</t>
        </r>
        <r>
          <rPr>
            <sz val="9"/>
            <rFont val="Tahoma"/>
            <family val="2"/>
          </rPr>
          <t xml:space="preserve">
dovada capacitatii tehnice de a efectua analizele 46-51 se face pana in maxim 01.07.2024</t>
        </r>
      </text>
    </comment>
    <comment ref="B102" authorId="0">
      <text>
        <r>
          <rPr>
            <b/>
            <sz val="9"/>
            <rFont val="Tahoma"/>
            <family val="2"/>
          </rPr>
          <t>Kinga Bruck:</t>
        </r>
        <r>
          <rPr>
            <sz val="9"/>
            <rFont val="Tahoma"/>
            <family val="2"/>
          </rPr>
          <t xml:space="preserve">
dovada capacitatii tehnice de a efectua analizele89-90 se face pana in maxim 01.07.2024</t>
        </r>
      </text>
    </comment>
    <comment ref="B109" authorId="0">
      <text>
        <r>
          <rPr>
            <b/>
            <sz val="9"/>
            <rFont val="Tahoma"/>
            <family val="2"/>
          </rPr>
          <t>Kinga Bruck:</t>
        </r>
        <r>
          <rPr>
            <sz val="9"/>
            <rFont val="Tahoma"/>
            <family val="2"/>
          </rPr>
          <t xml:space="preserve">
dovada capacitatii tehnice de a efectua analizele 94 se face pana in maxim 01.07.2024</t>
        </r>
      </text>
    </comment>
  </commentList>
</comments>
</file>

<file path=xl/comments8.xml><?xml version="1.0" encoding="utf-8"?>
<comments xmlns="http://schemas.openxmlformats.org/spreadsheetml/2006/main">
  <authors>
    <author>Kinga Bruck</author>
  </authors>
  <commentList>
    <comment ref="A55" authorId="0">
      <text>
        <r>
          <rPr>
            <b/>
            <sz val="9"/>
            <rFont val="Tahoma"/>
            <family val="2"/>
          </rPr>
          <t>Kinga Bruck:</t>
        </r>
        <r>
          <rPr>
            <sz val="9"/>
            <rFont val="Tahoma"/>
            <family val="2"/>
          </rPr>
          <t xml:space="preserve">
dovada capacitatii tehnice de a efectua analizele 46-51 se face pana in maxim 01.07.2024</t>
        </r>
      </text>
    </comment>
    <comment ref="A102" authorId="0">
      <text>
        <r>
          <rPr>
            <b/>
            <sz val="9"/>
            <rFont val="Tahoma"/>
            <family val="2"/>
          </rPr>
          <t>Kinga Bruck:</t>
        </r>
        <r>
          <rPr>
            <sz val="9"/>
            <rFont val="Tahoma"/>
            <family val="2"/>
          </rPr>
          <t xml:space="preserve">
dovada capacitatii tehnice de a efectua analizele89-90 se face pana in maxim 01.07.2024</t>
        </r>
      </text>
    </comment>
    <comment ref="A107" authorId="0">
      <text>
        <r>
          <rPr>
            <b/>
            <sz val="9"/>
            <rFont val="Tahoma"/>
            <family val="2"/>
          </rPr>
          <t>Kinga Bruck:</t>
        </r>
        <r>
          <rPr>
            <sz val="9"/>
            <rFont val="Tahoma"/>
            <family val="2"/>
          </rPr>
          <t xml:space="preserve">
dovada capacitatii tehnice de a efectua analizele 94 se face pana in maxim 01.07.2024</t>
        </r>
      </text>
    </comment>
  </commentList>
</comments>
</file>

<file path=xl/comments9.xml><?xml version="1.0" encoding="utf-8"?>
<comments xmlns="http://schemas.openxmlformats.org/spreadsheetml/2006/main">
  <authors>
    <author>GM</author>
    <author>Utilizator</author>
    <author>Kinga Bruck</author>
  </authors>
  <commentList>
    <comment ref="H9" authorId="0">
      <text>
        <r>
          <rPr>
            <b/>
            <sz val="8"/>
            <rFont val="Tahoma"/>
            <family val="2"/>
          </rPr>
          <t>GM:</t>
        </r>
        <r>
          <rPr>
            <sz val="8"/>
            <rFont val="Tahoma"/>
            <family val="2"/>
          </rPr>
          <t xml:space="preserve">
Numarul si data facturii, nr./data contract comodat, etc</t>
        </r>
      </text>
    </comment>
    <comment ref="G9" authorId="0">
      <text>
        <r>
          <rPr>
            <b/>
            <sz val="8"/>
            <rFont val="Tahoma"/>
            <family val="2"/>
          </rPr>
          <t>GM:</t>
        </r>
        <r>
          <rPr>
            <sz val="8"/>
            <rFont val="Tahoma"/>
            <family val="2"/>
          </rPr>
          <t xml:space="preserve">
Contract vanzare-cumparare, comodat, etc</t>
        </r>
      </text>
    </comment>
    <comment ref="C8" authorId="0">
      <text>
        <r>
          <rPr>
            <b/>
            <sz val="8"/>
            <rFont val="Tahoma"/>
            <family val="2"/>
          </rPr>
          <t>GM:</t>
        </r>
        <r>
          <rPr>
            <sz val="8"/>
            <rFont val="Tahoma"/>
            <family val="2"/>
          </rPr>
          <t xml:space="preserve">
Denumirea comerciala a aparatului
Ex: Pentra 60+, Urilux ,Hitachi 700,Chemwell 2910</t>
        </r>
      </text>
    </comment>
    <comment ref="E8" authorId="1">
      <text>
        <r>
          <rPr>
            <b/>
            <sz val="9"/>
            <rFont val="Tahoma"/>
            <family val="2"/>
          </rPr>
          <t>Utilizator:</t>
        </r>
        <r>
          <rPr>
            <sz val="9"/>
            <rFont val="Tahoma"/>
            <family val="2"/>
          </rPr>
          <t xml:space="preserve">
data care apare inscrisa si pe fisa tehnica a aparatului, de ex. 2014
</t>
        </r>
      </text>
    </comment>
    <comment ref="A10" authorId="2">
      <text>
        <r>
          <rPr>
            <b/>
            <sz val="9"/>
            <rFont val="Tahoma"/>
            <family val="2"/>
          </rPr>
          <t>Kinga Bruck:</t>
        </r>
        <r>
          <rPr>
            <sz val="9"/>
            <rFont val="Tahoma"/>
            <family val="2"/>
          </rPr>
          <t xml:space="preserve">
se iau in calcul max 2 aparate </t>
        </r>
      </text>
    </comment>
    <comment ref="A40" authorId="2">
      <text>
        <r>
          <rPr>
            <b/>
            <sz val="9"/>
            <rFont val="Tahoma"/>
            <family val="2"/>
          </rPr>
          <t>Kinga Bruck:</t>
        </r>
        <r>
          <rPr>
            <sz val="9"/>
            <rFont val="Tahoma"/>
            <family val="2"/>
          </rPr>
          <t xml:space="preserve">
se iau in calcul maxim 2 aparate
</t>
        </r>
      </text>
    </comment>
    <comment ref="A46" authorId="2">
      <text>
        <r>
          <rPr>
            <b/>
            <sz val="9"/>
            <rFont val="Tahoma"/>
            <family val="2"/>
          </rPr>
          <t>Kinga Bruck:</t>
        </r>
        <r>
          <rPr>
            <sz val="9"/>
            <rFont val="Tahoma"/>
            <family val="2"/>
          </rPr>
          <t xml:space="preserve">
maxim 2 aparate
</t>
        </r>
      </text>
    </comment>
    <comment ref="A64" authorId="2">
      <text>
        <r>
          <rPr>
            <b/>
            <sz val="9"/>
            <rFont val="Tahoma"/>
            <family val="2"/>
          </rPr>
          <t>Kinga Bruck:</t>
        </r>
        <r>
          <rPr>
            <sz val="9"/>
            <rFont val="Tahoma"/>
            <family val="2"/>
          </rPr>
          <t xml:space="preserve">
maxim 4 aparate</t>
        </r>
      </text>
    </comment>
    <comment ref="A84" authorId="2">
      <text>
        <r>
          <rPr>
            <b/>
            <sz val="9"/>
            <rFont val="Tahoma"/>
            <family val="2"/>
          </rPr>
          <t>Kinga Bruck:</t>
        </r>
        <r>
          <rPr>
            <sz val="9"/>
            <rFont val="Tahoma"/>
            <family val="2"/>
          </rPr>
          <t xml:space="preserve">
maxim 2 aparate</t>
        </r>
      </text>
    </comment>
    <comment ref="A88" authorId="2">
      <text>
        <r>
          <rPr>
            <b/>
            <sz val="9"/>
            <rFont val="Tahoma"/>
            <family val="2"/>
          </rPr>
          <t>Kinga Bruck:</t>
        </r>
        <r>
          <rPr>
            <sz val="9"/>
            <rFont val="Tahoma"/>
            <family val="2"/>
          </rPr>
          <t xml:space="preserve">
maxim 2 aparate</t>
        </r>
      </text>
    </comment>
    <comment ref="A92" authorId="2">
      <text>
        <r>
          <rPr>
            <b/>
            <sz val="9"/>
            <rFont val="Tahoma"/>
            <family val="2"/>
          </rPr>
          <t>Kinga Bruck:</t>
        </r>
        <r>
          <rPr>
            <sz val="9"/>
            <rFont val="Tahoma"/>
            <family val="2"/>
          </rPr>
          <t xml:space="preserve">
maxim 4 aparate
</t>
        </r>
      </text>
    </comment>
    <comment ref="X9" authorId="2">
      <text>
        <r>
          <rPr>
            <b/>
            <sz val="9"/>
            <rFont val="Tahoma"/>
            <family val="2"/>
          </rPr>
          <t>Kinga Bruck:</t>
        </r>
        <r>
          <rPr>
            <sz val="9"/>
            <rFont val="Tahoma"/>
            <family val="2"/>
          </rPr>
          <t xml:space="preserve">
pentru fiecare an peste 8 ani se diminueaza cu cate 20%</t>
        </r>
      </text>
    </comment>
    <comment ref="W8" authorId="2">
      <text>
        <r>
          <rPr>
            <b/>
            <sz val="9"/>
            <rFont val="Tahoma"/>
            <family val="2"/>
          </rPr>
          <t>Kinga Bruck:</t>
        </r>
        <r>
          <rPr>
            <sz val="9"/>
            <rFont val="Tahoma"/>
            <family val="2"/>
          </rPr>
          <t xml:space="preserve">
se calculeaza automat!
</t>
        </r>
      </text>
    </comment>
    <comment ref="A20" authorId="2">
      <text>
        <r>
          <rPr>
            <b/>
            <sz val="9"/>
            <rFont val="Tahoma"/>
            <family val="2"/>
          </rPr>
          <t>Kinga Bruck:</t>
        </r>
        <r>
          <rPr>
            <sz val="9"/>
            <rFont val="Tahoma"/>
            <family val="2"/>
          </rPr>
          <t xml:space="preserve">
se iau in calcul max 2 aparate </t>
        </r>
      </text>
    </comment>
    <comment ref="A43" authorId="2">
      <text>
        <r>
          <rPr>
            <b/>
            <sz val="9"/>
            <rFont val="Tahoma"/>
            <family val="2"/>
          </rPr>
          <t>Kinga Bruck:</t>
        </r>
        <r>
          <rPr>
            <sz val="9"/>
            <rFont val="Tahoma"/>
            <family val="2"/>
          </rPr>
          <t xml:space="preserve">
se iau in calcul maxim 2 aparate
</t>
        </r>
      </text>
    </comment>
    <comment ref="A55" authorId="2">
      <text>
        <r>
          <rPr>
            <b/>
            <sz val="9"/>
            <rFont val="Tahoma"/>
            <family val="2"/>
          </rPr>
          <t>Kinga Bruck:</t>
        </r>
        <r>
          <rPr>
            <sz val="9"/>
            <rFont val="Tahoma"/>
            <family val="2"/>
          </rPr>
          <t xml:space="preserve">
maxim 2 aparate
</t>
        </r>
      </text>
    </comment>
    <comment ref="A69" authorId="2">
      <text>
        <r>
          <rPr>
            <b/>
            <sz val="9"/>
            <rFont val="Tahoma"/>
            <family val="2"/>
          </rPr>
          <t>Kinga Bruck:</t>
        </r>
        <r>
          <rPr>
            <sz val="9"/>
            <rFont val="Tahoma"/>
            <family val="2"/>
          </rPr>
          <t xml:space="preserve">
maxim 4 aparate</t>
        </r>
      </text>
    </comment>
    <comment ref="A74" authorId="2">
      <text>
        <r>
          <rPr>
            <b/>
            <sz val="9"/>
            <rFont val="Tahoma"/>
            <family val="2"/>
          </rPr>
          <t>Kinga Bruck:</t>
        </r>
        <r>
          <rPr>
            <sz val="9"/>
            <rFont val="Tahoma"/>
            <family val="2"/>
          </rPr>
          <t xml:space="preserve">
maxim 4 aparate</t>
        </r>
      </text>
    </comment>
    <comment ref="A79" authorId="2">
      <text>
        <r>
          <rPr>
            <b/>
            <sz val="9"/>
            <rFont val="Tahoma"/>
            <family val="2"/>
          </rPr>
          <t>Kinga Bruck:</t>
        </r>
        <r>
          <rPr>
            <sz val="9"/>
            <rFont val="Tahoma"/>
            <family val="2"/>
          </rPr>
          <t xml:space="preserve">
maxim 4 aparate</t>
        </r>
      </text>
    </comment>
    <comment ref="A86" authorId="2">
      <text>
        <r>
          <rPr>
            <b/>
            <sz val="9"/>
            <rFont val="Tahoma"/>
            <family val="2"/>
          </rPr>
          <t>Kinga Bruck:</t>
        </r>
        <r>
          <rPr>
            <sz val="9"/>
            <rFont val="Tahoma"/>
            <family val="2"/>
          </rPr>
          <t xml:space="preserve">
maxim 2 aparate</t>
        </r>
      </text>
    </comment>
    <comment ref="A90" authorId="2">
      <text>
        <r>
          <rPr>
            <b/>
            <sz val="9"/>
            <rFont val="Tahoma"/>
            <family val="2"/>
          </rPr>
          <t>Kinga Bruck:</t>
        </r>
        <r>
          <rPr>
            <sz val="9"/>
            <rFont val="Tahoma"/>
            <family val="2"/>
          </rPr>
          <t xml:space="preserve">
maxim 2 aparate</t>
        </r>
      </text>
    </comment>
    <comment ref="A100" authorId="2">
      <text>
        <r>
          <rPr>
            <b/>
            <sz val="9"/>
            <rFont val="Tahoma"/>
            <family val="2"/>
          </rPr>
          <t>Kinga Bruck:</t>
        </r>
        <r>
          <rPr>
            <sz val="9"/>
            <rFont val="Tahoma"/>
            <family val="2"/>
          </rPr>
          <t xml:space="preserve">
maxim 4 aparate
</t>
        </r>
      </text>
    </comment>
    <comment ref="A108" authorId="2">
      <text>
        <r>
          <rPr>
            <b/>
            <sz val="9"/>
            <rFont val="Tahoma"/>
            <family val="2"/>
          </rPr>
          <t>Kinga Bruck:</t>
        </r>
        <r>
          <rPr>
            <sz val="9"/>
            <rFont val="Tahoma"/>
            <family val="2"/>
          </rPr>
          <t xml:space="preserve">
maxim 4 aparate
</t>
        </r>
      </text>
    </comment>
    <comment ref="A116" authorId="2">
      <text>
        <r>
          <rPr>
            <b/>
            <sz val="9"/>
            <rFont val="Tahoma"/>
            <family val="2"/>
          </rPr>
          <t>Kinga Bruck:</t>
        </r>
        <r>
          <rPr>
            <sz val="9"/>
            <rFont val="Tahoma"/>
            <family val="2"/>
          </rPr>
          <t xml:space="preserve">
maxim 4 aparate
</t>
        </r>
      </text>
    </comment>
  </commentList>
</comments>
</file>

<file path=xl/sharedStrings.xml><?xml version="1.0" encoding="utf-8"?>
<sst xmlns="http://schemas.openxmlformats.org/spreadsheetml/2006/main" count="1225" uniqueCount="650">
  <si>
    <t>Furnizor</t>
  </si>
  <si>
    <t xml:space="preserve">Cod Identificare Fiscală </t>
  </si>
  <si>
    <t>Contract CAS CLUJ</t>
  </si>
  <si>
    <t>P0xx</t>
  </si>
  <si>
    <t>Sediul social</t>
  </si>
  <si>
    <t>Judet</t>
  </si>
  <si>
    <t>Localitate</t>
  </si>
  <si>
    <t>Strada</t>
  </si>
  <si>
    <t>Nr</t>
  </si>
  <si>
    <t>Bl</t>
  </si>
  <si>
    <t>Sc</t>
  </si>
  <si>
    <t>Et</t>
  </si>
  <si>
    <t>Ap</t>
  </si>
  <si>
    <t>Date contact societate</t>
  </si>
  <si>
    <t>Mobil</t>
  </si>
  <si>
    <t>Fix</t>
  </si>
  <si>
    <t>Fax</t>
  </si>
  <si>
    <t>Email</t>
  </si>
  <si>
    <t>Adresa web</t>
  </si>
  <si>
    <t>Date Bancare</t>
  </si>
  <si>
    <t>Banca</t>
  </si>
  <si>
    <t>Sucursala</t>
  </si>
  <si>
    <t>Cont</t>
  </si>
  <si>
    <t>Reprezentant legal</t>
  </si>
  <si>
    <t>Nume</t>
  </si>
  <si>
    <t>Prenume</t>
  </si>
  <si>
    <t>CNP</t>
  </si>
  <si>
    <t>Telefon</t>
  </si>
  <si>
    <t>Sediul lucrativ/punct de lucru</t>
  </si>
  <si>
    <t>Sector</t>
  </si>
  <si>
    <t>Date contact punct de lucru</t>
  </si>
  <si>
    <t>Răspundem de corectitudinea şi exactitatea datelor</t>
  </si>
  <si>
    <t xml:space="preserve">    Data întocmirii: </t>
  </si>
  <si>
    <t>Reprezentant legal,</t>
  </si>
  <si>
    <t>semnatura ……………………</t>
  </si>
  <si>
    <t>Contract</t>
  </si>
  <si>
    <t>Program lucru unitate</t>
  </si>
  <si>
    <t xml:space="preserve">Nr/data inregistrare in registrul unic al cabinetelor medicale </t>
  </si>
  <si>
    <t>Decizie Evaluare</t>
  </si>
  <si>
    <t>Dovada asig.de raspundere civila</t>
  </si>
  <si>
    <t>Certificat acreditare (SR EN ISO 15189)</t>
  </si>
  <si>
    <t>Nr.</t>
  </si>
  <si>
    <t>Data eliberarii</t>
  </si>
  <si>
    <t>Data expirarii</t>
  </si>
  <si>
    <t>Serie/Nr</t>
  </si>
  <si>
    <t>End</t>
  </si>
  <si>
    <t>Evaluare</t>
  </si>
  <si>
    <t>Asigurare</t>
  </si>
  <si>
    <t>Renar</t>
  </si>
  <si>
    <t>Cncan</t>
  </si>
  <si>
    <t>Ex:08.00 - 16.00</t>
  </si>
  <si>
    <t xml:space="preserve">    Răspundem de corectitudinea şi exactitatea datelor</t>
  </si>
  <si>
    <t>Data:</t>
  </si>
  <si>
    <t xml:space="preserve">    Reprezentant legal</t>
  </si>
  <si>
    <t>Denumirea furnizorului  ...................................................</t>
  </si>
  <si>
    <t>ANEXA 45</t>
  </si>
  <si>
    <t>Sediul social/Adresa fiscală  .............................................</t>
  </si>
  <si>
    <t>punct de lucru  ...........................</t>
  </si>
  <si>
    <t>DECLARATIE DE PROGRAM</t>
  </si>
  <si>
    <t xml:space="preserve">   Subsemnatul(a), .......................................................... B.I./C.I. seria .........., nr..................., în calitate de reprezentant legal, cunoscând că falsul în declaraţii se pedepseşte conform legii, declar pe propria răspundere că programul de lucru în contract cu Casa de Asigurări de Sănătate Cluj se desfăşoară astfel:</t>
  </si>
  <si>
    <t xml:space="preserve"> </t>
  </si>
  <si>
    <t>Locatia unde se desfasoara activitatea</t>
  </si>
  <si>
    <t>Adresa / telefon /email</t>
  </si>
  <si>
    <t>Program de lucru in contract cu casa de asigurari de sanitate Cluj</t>
  </si>
  <si>
    <t>Luni</t>
  </si>
  <si>
    <t>Marti</t>
  </si>
  <si>
    <t>Miercuri</t>
  </si>
  <si>
    <t>Joi</t>
  </si>
  <si>
    <t>Vineri</t>
  </si>
  <si>
    <t>Sambata</t>
  </si>
  <si>
    <t>Duminica</t>
  </si>
  <si>
    <t>Sarbatori</t>
  </si>
  <si>
    <t xml:space="preserve">   legale</t>
  </si>
  <si>
    <r>
      <t xml:space="preserve">Sediul social </t>
    </r>
    <r>
      <rPr>
        <b/>
        <sz val="9"/>
        <rFont val="Arial"/>
        <family val="2"/>
      </rPr>
      <t xml:space="preserve"> lucrativ</t>
    </r>
  </si>
  <si>
    <r>
      <t xml:space="preserve">Punct de lucru/ </t>
    </r>
    <r>
      <rPr>
        <b/>
        <sz val="9"/>
        <rFont val="Arial"/>
        <family val="2"/>
      </rPr>
      <t>punct secundar de lucru</t>
    </r>
    <r>
      <rPr>
        <sz val="9"/>
        <rFont val="Arial"/>
        <family val="2"/>
      </rPr>
      <t>*)</t>
    </r>
  </si>
  <si>
    <t>…………</t>
  </si>
  <si>
    <t>*) se va completa în funcţie de nr. de puncte de lucru ale furnizorului, în situaţia în care furnizorul are mai multe puncte de lucru pentru care solicită încheierea contractului cu casa de asigurări de sănătate, acestea se menţionează distinct cu programul de lucru aferent.</t>
  </si>
  <si>
    <r>
      <t xml:space="preserve">      Data </t>
    </r>
    <r>
      <rPr>
        <sz val="12"/>
        <rFont val="Arial"/>
        <family val="2"/>
      </rPr>
      <t xml:space="preserve">       </t>
    </r>
    <r>
      <rPr>
        <sz val="12"/>
        <rFont val="Times New Roman"/>
        <family val="1"/>
      </rPr>
      <t xml:space="preserve">       </t>
    </r>
  </si>
  <si>
    <r>
      <t xml:space="preserve">      </t>
    </r>
    <r>
      <rPr>
        <sz val="12"/>
        <rFont val="Arial"/>
        <family val="2"/>
      </rPr>
      <t xml:space="preserve">    </t>
    </r>
    <r>
      <rPr>
        <sz val="12"/>
        <rFont val="Times New Roman"/>
        <family val="1"/>
      </rPr>
      <t xml:space="preserve">       Reprezentant legal:</t>
    </r>
  </si>
  <si>
    <r>
      <t>........................</t>
    </r>
    <r>
      <rPr>
        <sz val="12"/>
        <rFont val="Arial"/>
        <family val="2"/>
      </rPr>
      <t xml:space="preserve">      </t>
    </r>
    <r>
      <rPr>
        <sz val="12"/>
        <rFont val="Times New Roman"/>
        <family val="1"/>
      </rPr>
      <t xml:space="preserve">       </t>
    </r>
  </si>
  <si>
    <t>nume si prenume …………………………...</t>
  </si>
  <si>
    <t xml:space="preserve">                                    semnatura  …………………………...</t>
  </si>
  <si>
    <t>A. STRUCTURA DE PERSONAL</t>
  </si>
  <si>
    <t>CARE URMEAZĂ SĂ FIE ÎNREGISTRATĂ ÎN CONTRACT ŞI SĂ FUNCŢIONEZE SUB INCIDENŢA ACESTUIA</t>
  </si>
  <si>
    <t>Furnizor de servicii medicale paraclinice:</t>
  </si>
  <si>
    <t>Sediu social</t>
  </si>
  <si>
    <t>Punct de lucru</t>
  </si>
  <si>
    <t>Program sediu</t>
  </si>
  <si>
    <t>Marţi</t>
  </si>
  <si>
    <t>Sâmbătă</t>
  </si>
  <si>
    <t>Duminică</t>
  </si>
  <si>
    <t>Program/punct de lucru</t>
  </si>
  <si>
    <t>Nr. crt.</t>
  </si>
  <si>
    <t>Nume şi prenume</t>
  </si>
  <si>
    <t>Cnp</t>
  </si>
  <si>
    <t>CI</t>
  </si>
  <si>
    <t>Parafa</t>
  </si>
  <si>
    <t>Certificat/autorizatie de libera practica</t>
  </si>
  <si>
    <t>Specialitatea</t>
  </si>
  <si>
    <t>Atestat de studii complementare</t>
  </si>
  <si>
    <t>Grad profesional</t>
  </si>
  <si>
    <t>Asigurare de raspundere civila</t>
  </si>
  <si>
    <t>Documentul care atesta forma de angajare la furnizor</t>
  </si>
  <si>
    <t>Program de lucru/zi</t>
  </si>
  <si>
    <t>Total ore/saptamana</t>
  </si>
  <si>
    <t>Denumirea studiilor</t>
  </si>
  <si>
    <t>Din data</t>
  </si>
  <si>
    <t>Valoare</t>
  </si>
  <si>
    <t>Tip contract</t>
  </si>
  <si>
    <t>Nr. Contract</t>
  </si>
  <si>
    <t>Tabelul centralizator se completează pentru fiecare sediu (sediu lucrativ/punct de lucru/punct secundar de lucru) în parte.</t>
  </si>
  <si>
    <t>Programul de lucru al personalului de specialitate care îşi desfășoară activitatea la furnizor  trebuie să fie in concordanță cu programul  de lucru declarat pentru sediu lucrativ/punct de lucru/punct secundar de lucru</t>
  </si>
  <si>
    <t>Raspundem de legalitatea, realitatea si exacitatea datelor mai sus mentionate</t>
  </si>
  <si>
    <t xml:space="preserve">    Reprezentant legal al furnizorului</t>
  </si>
  <si>
    <t>Semnatura electronica extinsa/calificata</t>
  </si>
  <si>
    <t>B. STRUCTURA DE PERSONAL</t>
  </si>
  <si>
    <t>PERSONAL MEDICO‐SANITAR (ASISTENTA/SORĂ MEDICALĂ/MOAŞĂ) ‐</t>
  </si>
  <si>
    <t>CARE URMEAZĂ SĂ FIE ÎNREGISTRAT ÎN CONTRACT ŞI SĂ FUNCŢIONEZE SUB INCIDENŢA ACESTUIA</t>
  </si>
  <si>
    <t>Nr. Crt</t>
  </si>
  <si>
    <t>NUME ŞI PRENUME</t>
  </si>
  <si>
    <t>Certificat
eliberat de organizaţia
profesională</t>
  </si>
  <si>
    <t>Specialitatea
**</t>
  </si>
  <si>
    <t>Asigurare de  răspundere civilă</t>
  </si>
  <si>
    <t>Documentul care atestă forma
de angajare la furnizor</t>
  </si>
  <si>
    <t>Program de lucru/zi (interval orar: ora de început -ora de final)***</t>
  </si>
  <si>
    <t>Total ore/
săptămâna</t>
  </si>
  <si>
    <t>Serie
şi nr.</t>
  </si>
  <si>
    <t>Număr</t>
  </si>
  <si>
    <t>Data
eliberării</t>
  </si>
  <si>
    <t>Data
Expirării
****</t>
  </si>
  <si>
    <t>Data
expirării</t>
  </si>
  <si>
    <t>Tip contract
(CIM/PFA/PFI,e
tc.)</t>
  </si>
  <si>
    <t>Număr
contract</t>
  </si>
  <si>
    <t>Din
DATA</t>
  </si>
  <si>
    <t>LUNI</t>
  </si>
  <si>
    <t>MARŢI</t>
  </si>
  <si>
    <t>MIERCURI</t>
  </si>
  <si>
    <t>JOI</t>
  </si>
  <si>
    <t>VINERI</t>
  </si>
  <si>
    <t>SAMBATĂ</t>
  </si>
  <si>
    <t>DUMINICĂ</t>
  </si>
  <si>
    <t>*programul de lucru se detaliază pe fiecare zi a săptămânii, acolo unde este cazul se evidenţiază şi sărbătorile legale</t>
  </si>
  <si>
    <t>Programul de lucru al personalului de specialitate care îşi desfășoară activitatea trebuie să fie în concordanţă cu programul de lucru declarat pentru sediu lucrativ/punct</t>
  </si>
  <si>
    <t>de lucru/punct secundar de lucru</t>
  </si>
  <si>
    <t>Răspundem de legalitatea, realitatea şi exactitatea datelor sus menţionate</t>
  </si>
  <si>
    <t>Reprezentantul legal al furnizorului,</t>
  </si>
  <si>
    <t>....................................................</t>
  </si>
  <si>
    <t>Semnătură electronică extinsă/calificată</t>
  </si>
  <si>
    <t>Furnizori de servicii medicale paraclinice - laborator de analize medicale</t>
  </si>
  <si>
    <t>Punct de lucru*1)</t>
  </si>
  <si>
    <t>FORMULAR PRIVIND PERSONALUL MEDICO-SANITAR</t>
  </si>
  <si>
    <t>Nr.
crt.</t>
  </si>
  <si>
    <t>Nume si prenume</t>
  </si>
  <si>
    <t>BI/CI - serie si nr.</t>
  </si>
  <si>
    <t xml:space="preserve">Certif. membru CMR              </t>
  </si>
  <si>
    <t>Contract**)</t>
  </si>
  <si>
    <t>Program de lucru</t>
  </si>
  <si>
    <t>Cod parafa</t>
  </si>
  <si>
    <t>Specialitatea/competenţa)*</t>
  </si>
  <si>
    <t>Serie</t>
  </si>
  <si>
    <t>Valabila pana la</t>
  </si>
  <si>
    <t xml:space="preserve">Nr. contract </t>
  </si>
  <si>
    <t>Total medici=</t>
  </si>
  <si>
    <t xml:space="preserve">     *) se completează în situaţia în care un medic are mai multe specialităţi paraclinice confirmate prin ordin al ministrului sănătăţii</t>
  </si>
  <si>
    <t xml:space="preserve">    **) Se va specifica forma legală în care se exercită profesia (contract de muncă, PFA etc.).</t>
  </si>
  <si>
    <t>ASISTENŢI MEDICALI DE LABORATOR</t>
  </si>
  <si>
    <t>ALP/Certificat membru asociaţie profesională</t>
  </si>
  <si>
    <t>Total asistenţi =</t>
  </si>
  <si>
    <t>Cod parafa (dupa caz)</t>
  </si>
  <si>
    <t>Cod parafa(dupa caz)</t>
  </si>
  <si>
    <t xml:space="preserve">    *1) În situaţia în care furnizorul are mai multe puncte de lucru pentru care solicită încheierea contractului cu casa de asigurări de sănătate, se întocmesc tabele distincte pentru personalul aferent.</t>
  </si>
  <si>
    <t xml:space="preserve">    Reprezentant legal: </t>
  </si>
  <si>
    <t xml:space="preserve">    Nume şi prenume : ....................................</t>
  </si>
  <si>
    <t xml:space="preserve">    semnătura: ....................................</t>
  </si>
  <si>
    <t xml:space="preserve">Denumire furnizor: </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</si>
  <si>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</si>
  <si>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</si>
  <si>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</si>
  <si>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</si>
  <si>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</si>
  <si>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</si>
  <si>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</si>
  <si>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Creatinkinaza CK*1)</t>
  </si>
  <si>
    <t>2.1020.1</t>
  </si>
  <si>
    <t>Parathormonul seric (PTH)</t>
  </si>
  <si>
    <t>Hormonul foliculinostimulant FSH</t>
  </si>
  <si>
    <t>Hormonul luteinizant (LH)</t>
  </si>
  <si>
    <t>Cortizol</t>
  </si>
  <si>
    <t>Testosteron</t>
  </si>
  <si>
    <t>Estradiol</t>
  </si>
  <si>
    <t>Progesteron</t>
  </si>
  <si>
    <t>Antigen Helicobacter Pylori*1)</t>
  </si>
  <si>
    <t>Complement seric C3</t>
  </si>
  <si>
    <t>Complement seric C4</t>
  </si>
  <si>
    <t>IgG seric</t>
  </si>
  <si>
    <t>IgM seric</t>
  </si>
  <si>
    <t>IgE seric</t>
  </si>
  <si>
    <t>ATPO</t>
  </si>
  <si>
    <t>PSA*1)</t>
  </si>
  <si>
    <t>Depistare hemoragii oculte*1)</t>
  </si>
  <si>
    <t>TOTAL</t>
  </si>
  <si>
    <t>Note:</t>
  </si>
  <si>
    <t>Furnizorul nu va completa campurile colorate!</t>
  </si>
  <si>
    <t>Numarul de analize acreditate trebuie sa fie minim 43</t>
  </si>
  <si>
    <t>Criteriul de calitate - subcriteriul "Participare la schemele de testarea a competentei"</t>
  </si>
  <si>
    <t>punctaj/ participare</t>
  </si>
  <si>
    <r>
      <t>punctaj obtinut</t>
    </r>
    <r>
      <rPr>
        <b/>
        <vertAlign val="superscript"/>
        <sz val="11"/>
        <rFont val="Calibri"/>
        <family val="2"/>
      </rPr>
      <t>3</t>
    </r>
  </si>
  <si>
    <r>
      <t>Organizator 1</t>
    </r>
    <r>
      <rPr>
        <b/>
        <sz val="12"/>
        <rFont val="Calibri"/>
        <family val="2"/>
      </rPr>
      <t>⁴</t>
    </r>
  </si>
  <si>
    <r>
      <t>Organizator 2</t>
    </r>
    <r>
      <rPr>
        <b/>
        <sz val="12"/>
        <rFont val="Calibri"/>
        <family val="2"/>
      </rPr>
      <t>⁴</t>
    </r>
  </si>
  <si>
    <r>
      <t>Organizator 3</t>
    </r>
    <r>
      <rPr>
        <b/>
        <sz val="12"/>
        <rFont val="Calibri"/>
        <family val="2"/>
      </rPr>
      <t>⁴</t>
    </r>
  </si>
  <si>
    <t>Numar participari conform notificare MS</t>
  </si>
  <si>
    <t>Numar participari conform raport evaluare</t>
  </si>
  <si>
    <t>Lunile de participare</t>
  </si>
  <si>
    <r>
      <t>Numar participari</t>
    </r>
    <r>
      <rPr>
        <b/>
        <sz val="12"/>
        <rFont val="Calibri"/>
        <family val="2"/>
      </rPr>
      <t>*</t>
    </r>
  </si>
  <si>
    <t xml:space="preserve">Hematologie - cate 1 punct pentru fiecare participare din anul calendaristic anterior a fiecarei analize din domeniu (cu conditia efectuarii de cel putin 4 ori)                                                         </t>
  </si>
  <si>
    <t>total hematologie</t>
  </si>
  <si>
    <t xml:space="preserve">Biochimie - serică și urinară - cate 1 punct pentru fiecare participare din anul calendaristic anterior a fiecarei analize din domeniu (cu conditia efectuarii de cel putin 4 ori)            </t>
  </si>
  <si>
    <t>Total Biochimie serica si urinara</t>
  </si>
  <si>
    <t xml:space="preserve">Imunologie - cate 2 puncte pentru fiecare participare din anul calendaristic anterior a fiecarei analize din domeniu (cu conditia efectuarii de cel putin 4 ori)                                                            </t>
  </si>
  <si>
    <t>Total Imunologie</t>
  </si>
  <si>
    <t xml:space="preserve"> Microbiologie - cate 3 puncte pentru fiecare participare din anul calendaristic anterior a fiecarei analize din domeniu (cu conditia efectuarii de cel putin 4 ori)   </t>
  </si>
  <si>
    <t>Total testarea sensibilitatii la substante antimicrobiene si antifungice</t>
  </si>
  <si>
    <t xml:space="preserve">Examinări histopatologice și citologice - cate 3 puncte pentru fiecare participare din anul calendaristic anterior a fiecarei analize din domeniu (cu conditia efectuarii de cel putin 4 ori)   </t>
  </si>
  <si>
    <t>Total Examinari histopatologice si citologie</t>
  </si>
  <si>
    <t>Domeniul</t>
  </si>
  <si>
    <t>Total Puncte</t>
  </si>
  <si>
    <t>Hematologie</t>
  </si>
  <si>
    <t>Biochimie serica si urinara</t>
  </si>
  <si>
    <t>Imunologie</t>
  </si>
  <si>
    <t>Microbiologie</t>
  </si>
  <si>
    <t>Histopatologie si Citologie</t>
  </si>
  <si>
    <t>Total</t>
  </si>
  <si>
    <t>¹</t>
  </si>
  <si>
    <t>²</t>
  </si>
  <si>
    <t>³</t>
  </si>
  <si>
    <t>⁴</t>
  </si>
  <si>
    <t>*</t>
  </si>
  <si>
    <t>**</t>
  </si>
  <si>
    <t xml:space="preserve">    Reprezentant legal:</t>
  </si>
  <si>
    <t>semnatura …………………</t>
  </si>
  <si>
    <t>semnatura</t>
  </si>
  <si>
    <t>……………………..</t>
  </si>
  <si>
    <t>Contract CAS</t>
  </si>
  <si>
    <t>APARATURA  - LABORATOR DE ANALIZE MEDICALE</t>
  </si>
  <si>
    <t>Tip</t>
  </si>
  <si>
    <t>Aparat</t>
  </si>
  <si>
    <t>Denumire aparat</t>
  </si>
  <si>
    <t>Serie si numar</t>
  </si>
  <si>
    <t>An fabricatie</t>
  </si>
  <si>
    <t xml:space="preserve">Nr.teste/ora </t>
  </si>
  <si>
    <t>Document care dovedeste detinerea legala a aparatului</t>
  </si>
  <si>
    <t>Contract service/intretinere</t>
  </si>
  <si>
    <t>Aviz MS/ANMDM furnizor service</t>
  </si>
  <si>
    <t>ani</t>
  </si>
  <si>
    <t>Fisa tehnica da/nu</t>
  </si>
  <si>
    <t>Aviz de utilizare/buletin de verificare pt aparatura achizitionata second hand nr/data</t>
  </si>
  <si>
    <t>Declaratie de conformitate CE da/nu</t>
  </si>
  <si>
    <t>Tipul documentului</t>
  </si>
  <si>
    <t>Numarul si data documentului</t>
  </si>
  <si>
    <t>Furnizor/Prestator</t>
  </si>
  <si>
    <t>Valabil pana la data de</t>
  </si>
  <si>
    <t>Data</t>
  </si>
  <si>
    <t>vechi</t>
  </si>
  <si>
    <t>dim proc</t>
  </si>
  <si>
    <t>procent</t>
  </si>
  <si>
    <t>pct</t>
  </si>
  <si>
    <t>pct_bun</t>
  </si>
  <si>
    <t xml:space="preserve">Analizor până la 18 parametri inclusiv </t>
  </si>
  <si>
    <r>
      <t xml:space="preserve">Analizor până la 18 parametri inclusiv </t>
    </r>
    <r>
      <rPr>
        <sz val="9"/>
        <color indexed="10"/>
        <rFont val="Arial Narrow"/>
        <family val="2"/>
      </rPr>
      <t>cu viteza mai mare de 60 teste/ora</t>
    </r>
  </si>
  <si>
    <t xml:space="preserve">Analizor cu mai mult de 18 parametri (cu formulă leucocitară completă - 5 DIF) cu până la 60 teste/oră </t>
  </si>
  <si>
    <r>
      <t xml:space="preserve">Analizor cu mai mult de 18 parametri (cu formulă leucocitară completă - 5 DIF) </t>
    </r>
    <r>
      <rPr>
        <sz val="9"/>
        <color indexed="10"/>
        <rFont val="Arial Narrow"/>
        <family val="2"/>
      </rPr>
      <t>cu viteza mai mare de 60 teste/oră</t>
    </r>
    <r>
      <rPr>
        <sz val="9"/>
        <rFont val="Arial Narrow"/>
        <family val="2"/>
      </rPr>
      <t xml:space="preserve"> </t>
    </r>
  </si>
  <si>
    <r>
      <t xml:space="preserve">Analizor cu mai mult de 18 parametri cu formula leucocitara completa - 5DIF cu pana la 60 teste/ora ; </t>
    </r>
    <r>
      <rPr>
        <sz val="9"/>
        <color indexed="12"/>
        <rFont val="Arial Narrow"/>
        <family val="2"/>
      </rPr>
      <t>cu modul flowcitometric</t>
    </r>
  </si>
  <si>
    <r>
      <t>Analizor cu mai mult de 18 parametri cu formula leucocitara completa - 5DIF cu</t>
    </r>
    <r>
      <rPr>
        <sz val="9"/>
        <color indexed="10"/>
        <rFont val="Arial Narrow"/>
        <family val="2"/>
      </rPr>
      <t xml:space="preserve"> viteza mai mare de 60 teste/ora </t>
    </r>
    <r>
      <rPr>
        <sz val="9"/>
        <rFont val="Arial Narrow"/>
        <family val="2"/>
      </rPr>
      <t xml:space="preserve">; </t>
    </r>
    <r>
      <rPr>
        <sz val="9"/>
        <color indexed="12"/>
        <rFont val="Arial Narrow"/>
        <family val="2"/>
      </rPr>
      <t>cu modul flowcitometric</t>
    </r>
  </si>
  <si>
    <r>
      <t xml:space="preserve">Analizor cu mai mult de </t>
    </r>
    <r>
      <rPr>
        <sz val="9"/>
        <color indexed="10"/>
        <rFont val="Arial Narrow"/>
        <family val="2"/>
      </rPr>
      <t>22 de parametri</t>
    </r>
    <r>
      <rPr>
        <sz val="9"/>
        <rFont val="Arial Narrow"/>
        <family val="2"/>
      </rPr>
      <t xml:space="preserve"> cu formula leucocitara completa - 5DIF cu pana la 60 teste/ora  </t>
    </r>
  </si>
  <si>
    <r>
      <t xml:space="preserve">Analizor cu mai mult de </t>
    </r>
    <r>
      <rPr>
        <sz val="9"/>
        <color indexed="10"/>
        <rFont val="Arial Narrow"/>
        <family val="2"/>
      </rPr>
      <t>22 de parametri</t>
    </r>
    <r>
      <rPr>
        <sz val="9"/>
        <rFont val="Arial Narrow"/>
        <family val="2"/>
      </rPr>
      <t xml:space="preserve"> cu formula leucocitara completa - 5DIF </t>
    </r>
    <r>
      <rPr>
        <sz val="9"/>
        <color indexed="12"/>
        <rFont val="Arial Narrow"/>
        <family val="2"/>
      </rPr>
      <t xml:space="preserve">cu viteza mai mare de 60 teste/ora  </t>
    </r>
  </si>
  <si>
    <r>
      <t xml:space="preserve">Analizor cu mai mult de </t>
    </r>
    <r>
      <rPr>
        <sz val="9"/>
        <color indexed="10"/>
        <rFont val="Arial Narrow"/>
        <family val="2"/>
      </rPr>
      <t>22 parametri</t>
    </r>
    <r>
      <rPr>
        <sz val="9"/>
        <rFont val="Arial Narrow"/>
        <family val="2"/>
      </rPr>
      <t xml:space="preserve"> cu formula leucocitara completa - 5DIF cu pana la 60 teste/ora ; </t>
    </r>
    <r>
      <rPr>
        <sz val="9"/>
        <color indexed="12"/>
        <rFont val="Arial Narrow"/>
        <family val="2"/>
      </rPr>
      <t>cu modul flowcitometric</t>
    </r>
  </si>
  <si>
    <r>
      <t xml:space="preserve">Analizor cu mai mult de </t>
    </r>
    <r>
      <rPr>
        <sz val="9"/>
        <color indexed="10"/>
        <rFont val="Arial Narrow"/>
        <family val="2"/>
      </rPr>
      <t>22 parametri</t>
    </r>
    <r>
      <rPr>
        <sz val="9"/>
        <rFont val="Arial Narrow"/>
        <family val="2"/>
      </rPr>
      <t xml:space="preserve"> cu formula leucocitara completa-5 DIF </t>
    </r>
    <r>
      <rPr>
        <sz val="9"/>
        <color indexed="10"/>
        <rFont val="Arial Narrow"/>
        <family val="2"/>
      </rPr>
      <t>cu viteza mai mare de 60 teste/ora</t>
    </r>
    <r>
      <rPr>
        <sz val="9"/>
        <rFont val="Arial Narrow"/>
        <family val="2"/>
      </rPr>
      <t xml:space="preserve"> cu</t>
    </r>
    <r>
      <rPr>
        <sz val="9"/>
        <color indexed="12"/>
        <rFont val="Arial Narrow"/>
        <family val="2"/>
      </rPr>
      <t xml:space="preserve"> modul flowcitometric</t>
    </r>
  </si>
  <si>
    <t>Analizor coagulare semiautomat</t>
  </si>
  <si>
    <t>Analizor coagulare complet automat</t>
  </si>
  <si>
    <t>Aparat automat de citire VSH intre 1 - 10 pozitii</t>
  </si>
  <si>
    <t>Aparat automat de citire VSH intre 11 - 20 pozitii</t>
  </si>
  <si>
    <t>Aparat automat de citire VSH peste 21 pozitii</t>
  </si>
  <si>
    <t>Bacterologie-metoda manuala-identificarea germenilor</t>
  </si>
  <si>
    <t>Bacterologie-metoda manuala-efectuarea antibiogramei</t>
  </si>
  <si>
    <t>Micologie-metoda manuala-decelarea prezentei miceliilor si identificarea miceliilor</t>
  </si>
  <si>
    <t>Micologie-metoda manuala-efectuarea antifungigramei</t>
  </si>
  <si>
    <t>Analizor automat - microbiologie cu spectometrie de masa MALDI-Tof pentru identificarea rapida a germenilor patogeni</t>
  </si>
  <si>
    <t>Parazitologie-examen parazitologie pe frotiu</t>
  </si>
  <si>
    <t>Biochimie</t>
  </si>
  <si>
    <t xml:space="preserve">Analizor semiautomat </t>
  </si>
  <si>
    <t>Analizor de ioni semiautomat</t>
  </si>
  <si>
    <t>Analizor automat,pt.viteza se adauga0.06puncte/proba/ora</t>
  </si>
  <si>
    <t>Analizor automat cu determinare şi prin turbidimetrie,pt.viteza se adauga0.06puncte/proba/ora</t>
  </si>
  <si>
    <t>Analizor automat cu determinare şi prin turbidimetrie, inclusiv modul de ioni,pt.viteza se adauga0.06puncte/proba/ora</t>
  </si>
  <si>
    <t>Analizor semiautomat pentru electroforeza</t>
  </si>
  <si>
    <t>Analizor automat pentru electroforeza</t>
  </si>
  <si>
    <t>Examen de urina - Analizor semiautomat</t>
  </si>
  <si>
    <t xml:space="preserve">Examen de urina - Analizor automat </t>
  </si>
  <si>
    <t>Serologie</t>
  </si>
  <si>
    <t>Sistem semiautomatizat ELISA</t>
  </si>
  <si>
    <t>Sistem automatizat Elisa cu o microplaca</t>
  </si>
  <si>
    <t>Sistem automatizat Elisa cu 2 microplaci simultan</t>
  </si>
  <si>
    <t>Sistem automatizat Elisa cu 4 microplaci simultan</t>
  </si>
  <si>
    <t>Sistem automatizat Elisa cu 6 microplaci simultan</t>
  </si>
  <si>
    <t>* Sisteme speciale - semiautomate</t>
  </si>
  <si>
    <t>* Sisteme speciale - automate</t>
  </si>
  <si>
    <t>Microscop optic cu examinare in lumina polarizata/UV</t>
  </si>
  <si>
    <t>Microscop optic fara examinare in lumina polarizata/UV</t>
  </si>
  <si>
    <t xml:space="preserve">NOTA: Se va completa conform specificatiilor tehnice ale aparatelor (Fisa Tehnica) </t>
  </si>
  <si>
    <t>Hematologie - maxim 2 analizoare</t>
  </si>
  <si>
    <t>4 Microbiologie - maxim 2 aparate</t>
  </si>
  <si>
    <t>7 Analizoare pt.examen urina - maxim 2 aparate indiferent de tip</t>
  </si>
  <si>
    <t>Hemostaza - maxim 2 aparate</t>
  </si>
  <si>
    <t>5 Biochimie - maxim 4 aparate indiferent de tip(automat sau semiautomat)</t>
  </si>
  <si>
    <t>8 Imunologie-maxim 4 aparate indiferent de tip sau metoda de lucru</t>
  </si>
  <si>
    <t>Imunohematologie - maxim 2 aparate</t>
  </si>
  <si>
    <t>6 Electroforeza - maxim 2 aparate indiferent de tip(automat sau semiautomat)</t>
  </si>
  <si>
    <t xml:space="preserve">* Metode sisteme speciale </t>
  </si>
  <si>
    <t xml:space="preserve">*CLIA  -  Chemiluminescenţă  (Test Imunologic pe baza de Chemiluminiscenta) </t>
  </si>
  <si>
    <t>*ECLIA - Electrochemiluminescenţă (Test Imunologic pe baza de Electrochemiluminiscenta)</t>
  </si>
  <si>
    <t>*MEIA, EIA  -  Microparticle Enzyme Immunoassay (Metoda Imunologiga Enzimatica; Metoda Imunologiga Enzimatica pe baza de Microparticule)</t>
  </si>
  <si>
    <t>*FPIA  -  Fluorescence Polarization Immunoassay (Metoda Imunologica prin Fluorescenta de Polarizare)</t>
  </si>
  <si>
    <t>*REA  -  Radiative Energy Attenuation (Atenuare de Energie Radiata)</t>
  </si>
  <si>
    <t>CMIA  -  Chemiluminescent microparticle immunoassay( Test Imunologic de Chemiluminiscenta pe baza de Microparticule)</t>
  </si>
  <si>
    <t>Anexa 8</t>
  </si>
  <si>
    <t>Puncte externe de recoltare</t>
  </si>
  <si>
    <t>Nr.crt</t>
  </si>
  <si>
    <t>Autorizatie sanitara de functionare a punctului</t>
  </si>
  <si>
    <t>Autorizatie pentru activitatea de transport a probelor biologice</t>
  </si>
  <si>
    <t>Document detinere mijloc transport</t>
  </si>
  <si>
    <t>Nr.inmatriculare autovehicul</t>
  </si>
  <si>
    <t>Data emiterii</t>
  </si>
  <si>
    <t>semnatura ……………..</t>
  </si>
  <si>
    <t>Furnizori de servicii medicale în asistenţa medicală de specialitate din ambulatoriu pentru specialităţile paraclinice</t>
  </si>
  <si>
    <t>Tarif decontat de CAS - lei -</t>
  </si>
  <si>
    <t>Nr.estimat servicii ofertate</t>
  </si>
  <si>
    <t>Valoare estimata</t>
  </si>
  <si>
    <t xml:space="preserve">    Reprezentant legal,</t>
  </si>
  <si>
    <t>semnatura …………………..</t>
  </si>
  <si>
    <t>FURNIZOR:</t>
  </si>
  <si>
    <t>LOGISTICA</t>
  </si>
  <si>
    <t>Punctaj norme</t>
  </si>
  <si>
    <t>Punctaj furnizor</t>
  </si>
  <si>
    <t>1. transmiterea rezultatelor analizelor de laborator la medicul care a recomandat analizele în maximum 24 de ore:</t>
  </si>
  <si>
    <t>Direct medicului</t>
  </si>
  <si>
    <t>Sistem electronic securizat de consultare a rezultatelor pe Internet</t>
  </si>
  <si>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2"/>
        <rFont val="Arial"/>
        <family val="2"/>
      </rPr>
      <t xml:space="preserve">operaţional - instalat şi cu aparate conectate pentru transmitere de date </t>
    </r>
  </si>
  <si>
    <t>website</t>
  </si>
  <si>
    <t xml:space="preserve">Toate datele de mai sus sunt conform cu realitatea </t>
  </si>
  <si>
    <t>REPREZENTANT LEGAL</t>
  </si>
  <si>
    <t>Verificat, CAS CLUJ</t>
  </si>
  <si>
    <t>nume, prenume, semnatura</t>
  </si>
  <si>
    <t>Medic</t>
  </si>
  <si>
    <t>Specialist</t>
  </si>
  <si>
    <t>Superioare</t>
  </si>
  <si>
    <t>Laborator</t>
  </si>
  <si>
    <t>Biolog_medical</t>
  </si>
  <si>
    <t>Primar</t>
  </si>
  <si>
    <t>Principal</t>
  </si>
  <si>
    <t>Medii</t>
  </si>
  <si>
    <t>Anatomopatologie</t>
  </si>
  <si>
    <t>Biochimist_medical</t>
  </si>
  <si>
    <t>Fara grad</t>
  </si>
  <si>
    <t>Chimist_medical</t>
  </si>
  <si>
    <t>Asistent</t>
  </si>
  <si>
    <t>Histo-Citologie</t>
  </si>
  <si>
    <t>Farmacist</t>
  </si>
  <si>
    <t>Biolog</t>
  </si>
  <si>
    <t>Biochimist</t>
  </si>
  <si>
    <t>Chimist</t>
  </si>
  <si>
    <t>Furnizor:</t>
  </si>
  <si>
    <t xml:space="preserve">Raspundem de corectitudinea si exactitatea datelor </t>
  </si>
  <si>
    <t>Semnătură, ştampilă</t>
  </si>
  <si>
    <t>Categorie</t>
  </si>
  <si>
    <t>Tip aparat</t>
  </si>
  <si>
    <t>Nr si data documentului</t>
  </si>
  <si>
    <t>analizor cu mai mult de 18 parametri 5 DIF</t>
  </si>
  <si>
    <t>sysmex</t>
  </si>
  <si>
    <t>Contract leasing</t>
  </si>
  <si>
    <t>analizor până la 18 parametri inclusiv</t>
  </si>
  <si>
    <t xml:space="preserve">viteză mai mare de 60 de teste /oră </t>
  </si>
  <si>
    <t>Contract comodat</t>
  </si>
  <si>
    <t xml:space="preserve">mai mult de 22 de parametri </t>
  </si>
  <si>
    <t>modul flowcitometric</t>
  </si>
  <si>
    <t>Factura fiscala</t>
  </si>
  <si>
    <t>Hemostază - analizor coagulare semiautomat</t>
  </si>
  <si>
    <t>Hemostaza - analizor coagulare complet automat</t>
  </si>
  <si>
    <t>Imunohematologie - aparat automat de citire VSH intre 1 - 10 pozitii</t>
  </si>
  <si>
    <t>Imunohematologie - aparat automat de citire VSH intre 11 - 20 pozitii</t>
  </si>
  <si>
    <t>Imunohematologie - aparat automat de citire VSH peste 21 pozitii</t>
  </si>
  <si>
    <t>Analizor automat - microbiologie(bacteriologie+micologie)</t>
  </si>
  <si>
    <t xml:space="preserve">Biochimie - analizor semiautomat </t>
  </si>
  <si>
    <t>Biochimie - analizor de ioni semiautomat</t>
  </si>
  <si>
    <t xml:space="preserve">Biochimie - Analizor automat </t>
  </si>
  <si>
    <t>Biochimie - Analizor automat cu determinare şi prin turbidimetrie</t>
  </si>
  <si>
    <t>Biochimie - Analizor automat cu determinare şi prin turbidimetrie, inclusiv modul de ioni</t>
  </si>
  <si>
    <t>Biochimie - analizor semiautomat pentru electroforeza</t>
  </si>
  <si>
    <t>Biochimie - analizor automat pentru electroforeza</t>
  </si>
  <si>
    <t>Imunologie - sistem semiautomatizat ELISA</t>
  </si>
  <si>
    <t>Imunologie - sistem automatizat Elisa cu o microplaca</t>
  </si>
  <si>
    <t>Imunologie - sistem automatizat Elisa cu 2 microplaci simultan</t>
  </si>
  <si>
    <t>Imunologie - sistem automatizat Elisa cu 4 microplaci simultan</t>
  </si>
  <si>
    <t>Imunologie - sistem automatizat Elisa cu 6 microplaci simultan</t>
  </si>
  <si>
    <t>*EMIT  -  Enzyme Multiplied Immunoassay Technique  (Metoda Imunologiga Enzimatica Dubla)</t>
  </si>
  <si>
    <t xml:space="preserve">*RAST  -  Radioallergosorbent (Test  Radioimunologic prin legarea complexului pe suport insolubil)  </t>
  </si>
  <si>
    <t>*RIA  -  Radioimmunoassay (Metoda Imunologiga pe baza de Radioizotopi)</t>
  </si>
  <si>
    <t>*IFA  -  Immunofluorescence (Test Imunologic pe baza de Imunofluorescenta)</t>
  </si>
  <si>
    <t>*ELFA cu detectie in fluorescenta -- Test imunoenzimatic cu emisie de fluorescenta</t>
  </si>
  <si>
    <t>*TRACE – Emisie amplificată de europium</t>
  </si>
  <si>
    <t>Scheme de testarea a competentei  2022¹</t>
  </si>
  <si>
    <t>Scheme de testare a competentei 2023²</t>
  </si>
  <si>
    <r>
      <t>Nr. analize 2023</t>
    </r>
    <r>
      <rPr>
        <b/>
        <sz val="12"/>
        <rFont val="Calibri"/>
        <family val="2"/>
      </rPr>
      <t xml:space="preserve">**  </t>
    </r>
  </si>
  <si>
    <t>Se completeaza cu numele organizatorilor de scheme de testare a competentei cu care laboratorul a incheiat contracte in 2022 si 2023</t>
  </si>
  <si>
    <t>10 pct pt fiecare punct extern de recoltare; se puncteaza un singur punct de recoltare extern/localitate/furnizor</t>
  </si>
  <si>
    <t>Puncte de recoltare externe aflate in alte localitati decat Cluj-Napoca, având program 5 zile/saptamana, minim 7 ore/zi cu personal de recoltare dedicat</t>
  </si>
  <si>
    <t>Puncte de recoltare mobile,  având program 5 zile/saptamana, minim 7 ore/zi cu personal de recoltare dedicat</t>
  </si>
  <si>
    <t>20 pct pt fiecare punct mobil de recoltare; se puncteaza un singur punct  mobil de recoltare/furnizor</t>
  </si>
  <si>
    <r>
      <t xml:space="preserve">* </t>
    </r>
    <r>
      <rPr>
        <b/>
        <sz val="11"/>
        <color indexed="10"/>
        <rFont val="Calibri"/>
        <family val="2"/>
      </rPr>
      <t xml:space="preserve">se completează pentru toate categoriile de personal care intră sub incidenţa contractului (medici, biologi medicali/biologi, chimişti medicali/chimişti, biochimişti
medicali/biochimişti, fizicieni, bioingineri, cercetători ştiinţifici în anatomie‐patologică, absolvenţi colegiu imagistică medicală, fizioterapeuţi, kinetoterapeuti,psihologi, </t>
    </r>
    <r>
      <rPr>
        <sz val="11"/>
        <color indexed="8"/>
        <rFont val="Calibri"/>
        <family val="2"/>
      </rPr>
      <t>etc)
** se completează în situaţia în care un medic are mai multe specialităţi confirmate prin ordin al ministrului
***programul de lucru se detaliază pe fiecare zi a săptămânii, acolo unde este cazul se evidenţiază şi sărbătorile legale
**** se completează cu data expirării avizului anual
Tabelul centralizator se completează pentru fiecare sediu (sediu lucrativ/punct de lucru/punct secundar de lucru) în parte.
Programul de lucru al personalului de specialitate care îşi desfășoară activitatea la furnizor trebuie să fie in concordanță cu programul de lucru declarat pentru sediu
lucrativ/punct de lucru/punct secundar de lucru.</t>
    </r>
  </si>
  <si>
    <t>Examen citologic al frotiului sanguin*3)</t>
  </si>
  <si>
    <t>VSH*1)</t>
  </si>
  <si>
    <t>Biochimie - sericã ºi urinarã</t>
  </si>
  <si>
    <t>Electroforeza proteinelor serice*1)</t>
  </si>
  <si>
    <t>Colesterol seric total*1)</t>
  </si>
  <si>
    <t>HDL colesterol*1)</t>
  </si>
  <si>
    <t>LDL colesterol*1)</t>
  </si>
  <si>
    <t>Trigliceride serice*1)</t>
  </si>
  <si>
    <t>Fosfor (fosfat seric)*9)</t>
  </si>
  <si>
    <t>2.2622.1</t>
  </si>
  <si>
    <t>Lactatdehidrogenaza (LDH)</t>
  </si>
  <si>
    <t>Vitamina B 12 *1)</t>
  </si>
  <si>
    <t>Acid folic *1)</t>
  </si>
  <si>
    <t>Imunologie ºi imunochimie</t>
  </si>
  <si>
    <t>Anti-HAV IgM*2)</t>
  </si>
  <si>
    <t>ASLO*1)</t>
  </si>
  <si>
    <t>Confirmare TPHA*4)</t>
  </si>
  <si>
    <t>IgA seric</t>
  </si>
  <si>
    <t>Factor reumatoid*1)</t>
  </si>
  <si>
    <t>free PSA*6)</t>
  </si>
  <si>
    <t>Exudat faringian</t>
  </si>
  <si>
    <t>Examen urinã</t>
  </si>
  <si>
    <t>Examene materii fecale</t>
  </si>
  <si>
    <t>Examen coproparazitologic*1)</t>
  </si>
  <si>
    <t>2.30643.1</t>
  </si>
  <si>
    <t>Teste imunohistochimice*)</t>
  </si>
  <si>
    <t>Biochimie - sericã si urinarã</t>
  </si>
  <si>
    <t>nr. participari 2022</t>
  </si>
  <si>
    <t>total participari 2023</t>
  </si>
  <si>
    <t>Total nr.participari 2022</t>
  </si>
  <si>
    <t>Nr.participari contractat 2023</t>
  </si>
  <si>
    <t>Nr.Analize contractate 2023</t>
  </si>
  <si>
    <r>
      <t xml:space="preserve">Actele doveditoare pentru participarea la scheme de testare a competentei de cel putin 4 ori in anul 2022: </t>
    </r>
    <r>
      <rPr>
        <b/>
        <sz val="9"/>
        <rFont val="Calibri"/>
        <family val="2"/>
      </rPr>
      <t>in format HARTIE SI ELECTRONIC</t>
    </r>
    <r>
      <rPr>
        <sz val="9"/>
        <rFont val="Calibri"/>
        <family val="2"/>
      </rPr>
      <t xml:space="preserve"> -  centralizator emis de organizatorii schemelor de testare a competentei pentru toti analitii la care laboratorul a participat in anul anterior,  facturi emise de organizatorii schemelor de testare a competentei si dovezi ale platilor efectuate, notificare Ministerul Sanatatii cu numarul de participari si parametrii si rapoartele de evaluare emise de organizatorul schemei de testare a competentei, care sa contina indici statistici </t>
    </r>
  </si>
  <si>
    <r>
      <t>Actele doveditoare pentru participarea de cel putin 4 ori/an la scheme de testare a competentei in anul 2023 in</t>
    </r>
    <r>
      <rPr>
        <b/>
        <sz val="9"/>
        <rFont val="Calibri"/>
        <family val="2"/>
      </rPr>
      <t xml:space="preserve"> format  HARTIE SI ELECTRONIC  </t>
    </r>
    <r>
      <rPr>
        <sz val="9"/>
        <rFont val="Calibri"/>
        <family val="2"/>
      </rPr>
      <t>: contracte cu organizatorii schemelor de testare a competentei si anexe din care sa reiasa tipul analizelor si frecventa cu care vor participa la schemele de testare a competentei.</t>
    </r>
  </si>
  <si>
    <t>Pentru verificarea conditiei de eligibilitate referitoare la minim 4 participari/analiza in 2023: Se completeaza cu numarul de participari in anul 2023 la scheme de testare a competentei pentru fiecare organizator.</t>
  </si>
  <si>
    <t>manual</t>
  </si>
  <si>
    <t>echipament  automat pentru determinarea Grupelor sangvine RH</t>
  </si>
  <si>
    <t>echipament semiautomat pentru determinarea Grupelor sangvine RH</t>
  </si>
  <si>
    <t>Analizor automat de microbiologie</t>
  </si>
  <si>
    <t>Analizor automat de insamintare a mediilor de cultura</t>
  </si>
  <si>
    <t>Analizor semiautomat de microbiologie</t>
  </si>
  <si>
    <t>* Sisteme speciale - automate, pt.viteza se adauga0.06puncte/proba/ora, pt fiecare metoda in plus se adauga cate 20 pct</t>
  </si>
  <si>
    <t>2/punct de lucru</t>
  </si>
  <si>
    <t>Pentru un program de lucru redus punctajul acordat se diminueaza corespunzator</t>
  </si>
  <si>
    <t xml:space="preserve">a)adresa, telefon, fax, mail, pentru laboratoarele, punctele de lucru din structura, orarul de functionare, certificari/acreditari, </t>
  </si>
  <si>
    <t>b)chestionar de satisfactie a pacientilor(cu obligatia actualizarii semestriale a rezultatelor si afisarea pe site-ul furnizorului)</t>
  </si>
  <si>
    <t>Cunoscand prevederile art.326 din Codul Penal referitor la falsul in declaratii, declar pe propria raspundere urmatoarele :</t>
  </si>
  <si>
    <t>total ore/sapt</t>
  </si>
  <si>
    <t>punctaj</t>
  </si>
  <si>
    <t>total punctaj</t>
  </si>
  <si>
    <t>Grad profesional***</t>
  </si>
  <si>
    <t>***)</t>
  </si>
  <si>
    <t>Casutele colorate nu se completeaza de furnizor!</t>
  </si>
  <si>
    <t>CHIMIŞTI MEDICALI / BIOLOGI MEDICALI / BIOCHIMISTI MEDICALI</t>
  </si>
  <si>
    <t>***)Se completeaza rubrica  aferenta gradului profesional, cu  valoarea 20 pt  specialist respectiv cu valoarea 25 pentru principal</t>
  </si>
  <si>
    <t>Se completeaza rubrica  aferenta gradului profesional , cu  valoarea 30 pt medic specialist respectiv cu valoarea 40 pentru medic primar</t>
  </si>
  <si>
    <r>
      <t xml:space="preserve">Pentru verificarea conditiei de eligibilitate referitoare la inscrierea a cel putin 43 analizele la scheme de testare a competentei: se bifeaza cu 1, campurile corespunzatoare </t>
    </r>
    <r>
      <rPr>
        <b/>
        <sz val="9"/>
        <color indexed="10"/>
        <rFont val="Calibri"/>
        <family val="2"/>
      </rPr>
      <t>tuturor analizelor inscrise de minim 4 ori la scheme de testare a competentei in 2023</t>
    </r>
  </si>
  <si>
    <t>Specialitatea ( conform aviz CMR)</t>
  </si>
  <si>
    <t>La specialitatea medicului se trece denumirea exacta a specialitatii din avizul CMR</t>
  </si>
  <si>
    <t>La specialitate se trece denumirea exacta a specialitatii din avizul OAMGMAMR</t>
  </si>
  <si>
    <t>SPECIALITATEA</t>
  </si>
  <si>
    <t>La specialitate se trece denumirea exacta a specialitatii din avizul Ordinului Biochimistilor,Biologilor,...</t>
  </si>
  <si>
    <t>specialist 20</t>
  </si>
  <si>
    <t>principali 25</t>
  </si>
  <si>
    <t>specialist 30</t>
  </si>
  <si>
    <t>primar 40</t>
  </si>
  <si>
    <t>Total chimisti medicali, ... =</t>
  </si>
  <si>
    <t>1-2</t>
  </si>
  <si>
    <t>3-4</t>
  </si>
  <si>
    <t>5</t>
  </si>
  <si>
    <t xml:space="preserve">CHIMIŞTI / BIOLOGI/ BIOCHIMISTI </t>
  </si>
  <si>
    <t>punctaj cf. Norme 15***</t>
  </si>
  <si>
    <t>***)Se completeaza rubrica  cu  valoarea 15, conform legislatiei</t>
  </si>
  <si>
    <t>FARMACIST CU DREPT DE LIBERA PRACTICA</t>
  </si>
  <si>
    <t>Total farmacist =</t>
  </si>
  <si>
    <t>La specialitate se trece denumirea exacta a specialitatii din avizul Ordinului Farmacistilor</t>
  </si>
  <si>
    <t>Specialitatea, conform ALP</t>
  </si>
  <si>
    <t>Specialitatea, conform aviz OAMGMAMR</t>
  </si>
  <si>
    <t>cu studii superioare 10</t>
  </si>
  <si>
    <t>fara studii superioare 8</t>
  </si>
  <si>
    <t xml:space="preserve">Total </t>
  </si>
  <si>
    <t>CERCETATORI STIINTIFICI IN ANATOMIE PATOLOGICA</t>
  </si>
  <si>
    <t>9-11</t>
  </si>
  <si>
    <t>7-8</t>
  </si>
  <si>
    <t>cerecetator st. CP1 si CP2-40pct</t>
  </si>
  <si>
    <t>***)Se completeaza rubrica  cu  valoarea 10 pt ASS resp cu valoarea 8 pt AFS</t>
  </si>
  <si>
    <t>Total cerecetatori ,...=</t>
  </si>
  <si>
    <t>***)Se completeaza rubrica  cu numarul de puncte aferent conform legislatiei</t>
  </si>
  <si>
    <t xml:space="preserve">MEDICI </t>
  </si>
  <si>
    <t>cerecetator st. CP3 si CS-30pct</t>
  </si>
  <si>
    <t>asistent de cercetare st.-25 pct</t>
  </si>
  <si>
    <t>La specialitate se trece denumirea exacta a specialitatii din ALP</t>
  </si>
  <si>
    <t>NOTE GENERALE</t>
  </si>
  <si>
    <t>NOTĂ: Se va completa pentru farmacist autorizat să lucreze în domeniul medical</t>
  </si>
  <si>
    <t>Punctajul se calculeaza conform anexei 19 si numarului de participari ale analizei respective din anul 2022. Se iau in considerare doar analizele care au fost inscrise la scheme de testare a competentei de cel putin 4 ori/an. Mai multe rapoarte de evaluare pentru acelasi material de control exxtern al calitatii se puncteaza drept o singura participare.</t>
  </si>
  <si>
    <t>vechime aparat</t>
  </si>
  <si>
    <t>ajustare pt aparate mai vechi de 8 ani</t>
  </si>
  <si>
    <t>punctaj final</t>
  </si>
  <si>
    <t>PUNCTAJ, conform norme</t>
  </si>
  <si>
    <t xml:space="preserve">100% pt pana la 8 ani,procent diminuat &gt;8 ani    ,9 ani 80%,10ani 60%, 11 ani 40%, 12 ani 20%  </t>
  </si>
  <si>
    <t>TOTAL PUNCTAJ</t>
  </si>
  <si>
    <t>VSH- maxim 2 aparate</t>
  </si>
  <si>
    <t>Morfologie - maxim 2 analizoare</t>
  </si>
  <si>
    <t>Analizoare microbiologice-max 2 aparate</t>
  </si>
  <si>
    <t>4 Analizoare pt biochimie - maxim 4 aparate indiferent de tip(automat sau semiautomat)</t>
  </si>
  <si>
    <t>5 Electroforeza - maxim 2 aparate indiferent de tip(automat sau semiautomat)</t>
  </si>
  <si>
    <t>6 Analizoare pt.examen urina - maxim 2 aparate indiferent de tip</t>
  </si>
  <si>
    <t>7 Imunologie-maxim 4 aparate indiferent de tip sau metoda de lucru</t>
  </si>
  <si>
    <t>EMIT - Enzyme Multiplied Immunoassay Technique (Metoda Imunologică Enzimatică Dublă)</t>
  </si>
  <si>
    <t>- RAST - Radioallergosorbent (Test Radioimunologic prin legarea complexului pe suport insolubil)</t>
  </si>
  <si>
    <t>RIA - Radioimmunoassay (Metoda Imunologică pe bază de Radioizotopi)</t>
  </si>
  <si>
    <t>- IFA - Immunofluorescence (Test Imunologie pe bază de Imunofluorescenţă)</t>
  </si>
  <si>
    <t>ELFA cu detecţie în fluorescentă - Test imunoenzimatic cu emisie de fluorescentă</t>
  </si>
  <si>
    <t>TRACE - Emisie amplificată de europium</t>
  </si>
  <si>
    <t>An fabricatie/  an reconditionare</t>
  </si>
  <si>
    <t xml:space="preserve"> majorat cu max 17.5ore /sapt</t>
  </si>
  <si>
    <t>Pentru furnizorii de servicii de laborator care participa cu mai multe puncte de lucru la contractare cu o casa de asigurari de sanatate, punctajul corespunzator pct.1 si 3b se acorda o singura data pentru punctul de lucru pentru care opteaza furnizorul de servicii medicale de laborator</t>
  </si>
  <si>
    <t>DENUMIRE FURNIZOR</t>
  </si>
  <si>
    <t>mk</t>
  </si>
  <si>
    <t>Numărătoare reticulocite</t>
  </si>
  <si>
    <t>Transferină serică*1)</t>
  </si>
  <si>
    <t>Microalbuminuria (albumină urinară)*8)</t>
  </si>
  <si>
    <t>Dozare glucoză urinară*1)</t>
  </si>
  <si>
    <t>Creatinină urinară*8)</t>
  </si>
  <si>
    <t>Alfa Amilază serică</t>
  </si>
  <si>
    <t>Lipază serică</t>
  </si>
  <si>
    <t xml:space="preserve">Rezervă alcalină ( determinarea Bicarbonatului seric) </t>
  </si>
  <si>
    <t>Prolactină</t>
  </si>
  <si>
    <r>
      <t xml:space="preserve">Urocultură*1) </t>
    </r>
    <r>
      <rPr>
        <sz val="12"/>
        <color indexed="10"/>
        <rFont val="Aeonik"/>
        <family val="0"/>
      </rPr>
      <t xml:space="preserve">*16) </t>
    </r>
    <r>
      <rPr>
        <sz val="12"/>
        <color indexed="8"/>
        <rFont val="Aeonik"/>
        <family val="0"/>
      </rPr>
      <t xml:space="preserve">- Examen microscopic nativ şi colorat, cultură şi identificare bacteriană </t>
    </r>
  </si>
  <si>
    <r>
      <t xml:space="preserve">               </t>
    </r>
    <r>
      <rPr>
        <b/>
        <sz val="12"/>
        <color indexed="8"/>
        <rFont val="Aeonik"/>
        <family val="0"/>
      </rPr>
      <t>Examene materii fecale</t>
    </r>
  </si>
  <si>
    <t>Coprocultură*1) - cultură şi identificare bacteriană</t>
  </si>
  <si>
    <t>Examene din secreţii genitale</t>
  </si>
  <si>
    <t>Examene din secreţii vaginale - Examen microscopic nativ şi/sau colorat *1)</t>
  </si>
  <si>
    <t>Examene din secreții cervicale - cultură și identificare bacteriană</t>
  </si>
  <si>
    <t>Examene din secreții vaginale – cultură și identificare bacteriană</t>
  </si>
  <si>
    <t xml:space="preserve">Examene din secreţii vaginale - Examen microscopic nativ şi colorat, cultură şi identificare fungică*1) *16) </t>
  </si>
  <si>
    <t>Examene din secreţii uretrale</t>
  </si>
  <si>
    <t>Examene din secreţii otice</t>
  </si>
  <si>
    <t>Examene din secreţii nazale</t>
  </si>
  <si>
    <t xml:space="preserve">Examen bacteriologic exudat nazal cultură și identificare Staphylococcus aureus (MRSA/MSSA) *13) </t>
  </si>
  <si>
    <t>Examene din secreţii conjunctivale</t>
  </si>
  <si>
    <t>Examene din colecţie purulentă</t>
  </si>
  <si>
    <t xml:space="preserve">               Testarea sensibilităţii la substanţe antimicrobiene şi antifungice</t>
  </si>
  <si>
    <t>Antibiogramă*5)</t>
  </si>
  <si>
    <t>Antifungigramă*5)</t>
  </si>
  <si>
    <t>Examinări histopatologice, citologice şi  imunohistochimice</t>
  </si>
  <si>
    <t>Examen histopatologic procedura completă HE (1 - 3 blocuri)*7)</t>
  </si>
  <si>
    <t>Examen histopatologic procedura completă HE (4 - 6 blocuri)*7)</t>
  </si>
  <si>
    <t>Examen histopatologic procedura completă HE şi coloraţii speciale (1 - 3 blocuri)*7)</t>
  </si>
  <si>
    <t>Examen histopatologic procedura completă HE şi coloraţii speciale (4 - 6 blocuri)*7)</t>
  </si>
  <si>
    <t>Citodiagnostic spută prin incluzii la parafină (1 - 3 blocuri)</t>
  </si>
  <si>
    <t>Examen citologic cervico-vaginal Babeş-Papanicolau*1)</t>
  </si>
  <si>
    <t>Citodiagnostic lichid de puncţie</t>
  </si>
  <si>
    <r>
      <t xml:space="preserve">Hemoleucogramă completă </t>
    </r>
    <r>
      <rPr>
        <sz val="12"/>
        <color indexed="10"/>
        <rFont val="Arial Narrow"/>
        <family val="2"/>
      </rPr>
      <t>*1)*16)</t>
    </r>
    <r>
      <rPr>
        <sz val="12"/>
        <color indexed="8"/>
        <rFont val="Arial Narrow"/>
        <family val="2"/>
      </rPr>
      <t>- hemoglobină, hematocrit, numărătoare eritrocite, numărătoare leucocite, numărătoare trombocite, formulă leucocitară, indici eritrocitari</t>
    </r>
  </si>
  <si>
    <r>
      <t>Determinare la gravidă a grupului sanguin ABO*1)</t>
    </r>
    <r>
      <rPr>
        <sz val="12"/>
        <color indexed="10"/>
        <rFont val="Arial Narrow"/>
        <family val="2"/>
      </rPr>
      <t>*16)</t>
    </r>
  </si>
  <si>
    <r>
      <t>Determinare la gravidă a grupului sanguin Rh*1)</t>
    </r>
    <r>
      <rPr>
        <sz val="12"/>
        <color indexed="10"/>
        <rFont val="Arial Narrow"/>
        <family val="2"/>
      </rPr>
      <t>*16)</t>
    </r>
  </si>
  <si>
    <r>
      <t>Anticorpi specifici anti Rh la gravidă</t>
    </r>
    <r>
      <rPr>
        <sz val="12"/>
        <color indexed="10"/>
        <rFont val="Arial Narrow"/>
        <family val="2"/>
      </rPr>
      <t>*16)</t>
    </r>
  </si>
  <si>
    <r>
      <t xml:space="preserve">Timp Quick şi INR (International Normalised Ratio) </t>
    </r>
    <r>
      <rPr>
        <sz val="12"/>
        <color indexed="10"/>
        <rFont val="Arial Narrow"/>
        <family val="2"/>
      </rPr>
      <t>*1) *16)</t>
    </r>
  </si>
  <si>
    <r>
      <t>APTT</t>
    </r>
    <r>
      <rPr>
        <sz val="12"/>
        <color indexed="10"/>
        <rFont val="Arial Narrow"/>
        <family val="2"/>
      </rPr>
      <t>*16)</t>
    </r>
  </si>
  <si>
    <r>
      <t>Fibrinogenemie*1)</t>
    </r>
    <r>
      <rPr>
        <sz val="12"/>
        <color indexed="10"/>
        <rFont val="Arial Narrow"/>
        <family val="2"/>
      </rPr>
      <t>*16)</t>
    </r>
  </si>
  <si>
    <r>
      <t>Proteine totale serice*1)</t>
    </r>
    <r>
      <rPr>
        <sz val="12"/>
        <color indexed="10"/>
        <rFont val="Arial Narrow"/>
        <family val="2"/>
      </rPr>
      <t>*16)</t>
    </r>
  </si>
  <si>
    <r>
      <t>Feritină serică*1)</t>
    </r>
    <r>
      <rPr>
        <sz val="12"/>
        <color indexed="10"/>
        <rFont val="Arial Narrow"/>
        <family val="2"/>
      </rPr>
      <t>*16)</t>
    </r>
  </si>
  <si>
    <r>
      <t>Uree serică*1)</t>
    </r>
    <r>
      <rPr>
        <sz val="12"/>
        <color indexed="10"/>
        <rFont val="Arial Narrow"/>
        <family val="2"/>
      </rPr>
      <t>*16)</t>
    </r>
  </si>
  <si>
    <r>
      <t>Acid uric seric*1)</t>
    </r>
    <r>
      <rPr>
        <sz val="12"/>
        <color indexed="10"/>
        <rFont val="Arial Narrow"/>
        <family val="2"/>
      </rPr>
      <t>*16)</t>
    </r>
  </si>
  <si>
    <r>
      <t xml:space="preserve">Creatinină serică </t>
    </r>
    <r>
      <rPr>
        <sz val="12"/>
        <color indexed="10"/>
        <rFont val="Arial Narrow"/>
        <family val="2"/>
      </rPr>
      <t>*1) *16),</t>
    </r>
    <r>
      <rPr>
        <sz val="12"/>
        <color indexed="8"/>
        <rFont val="Arial Narrow"/>
        <family val="2"/>
      </rPr>
      <t xml:space="preserve"> cu estimarea ratei de filtrare glomerulară**)</t>
    </r>
  </si>
  <si>
    <r>
      <t>Bilirubină totală*1)</t>
    </r>
    <r>
      <rPr>
        <sz val="12"/>
        <color indexed="10"/>
        <rFont val="Arial Narrow"/>
        <family val="2"/>
      </rPr>
      <t>*16)</t>
    </r>
  </si>
  <si>
    <r>
      <t>Bilirubină directă*1)</t>
    </r>
    <r>
      <rPr>
        <sz val="12"/>
        <color indexed="10"/>
        <rFont val="Arial Narrow"/>
        <family val="2"/>
      </rPr>
      <t>*16)</t>
    </r>
  </si>
  <si>
    <r>
      <t>Glicemie*1)</t>
    </r>
    <r>
      <rPr>
        <sz val="12"/>
        <color indexed="10"/>
        <rFont val="Arial Narrow"/>
        <family val="2"/>
      </rPr>
      <t>*16)</t>
    </r>
  </si>
  <si>
    <r>
      <t>TGP*1)</t>
    </r>
    <r>
      <rPr>
        <sz val="12"/>
        <color indexed="10"/>
        <rFont val="Arial Narrow"/>
        <family val="2"/>
      </rPr>
      <t>*16)</t>
    </r>
  </si>
  <si>
    <r>
      <t>TGO*1)</t>
    </r>
    <r>
      <rPr>
        <sz val="12"/>
        <color indexed="10"/>
        <rFont val="Arial Narrow"/>
        <family val="2"/>
      </rPr>
      <t>*16)</t>
    </r>
  </si>
  <si>
    <r>
      <t>Gama GT*1)</t>
    </r>
    <r>
      <rPr>
        <sz val="12"/>
        <color indexed="10"/>
        <rFont val="Arial Narrow"/>
        <family val="2"/>
      </rPr>
      <t>*16)</t>
    </r>
  </si>
  <si>
    <r>
      <t>Fosfatază alcalină*1)</t>
    </r>
    <r>
      <rPr>
        <sz val="12"/>
        <color indexed="10"/>
        <rFont val="Arial Narrow"/>
        <family val="2"/>
      </rPr>
      <t>*16)</t>
    </r>
  </si>
  <si>
    <r>
      <t>Sodiu seric*1)</t>
    </r>
    <r>
      <rPr>
        <sz val="12"/>
        <color indexed="10"/>
        <rFont val="Arial Narrow"/>
        <family val="2"/>
      </rPr>
      <t>*16)</t>
    </r>
  </si>
  <si>
    <r>
      <t>Potasiu seric*1)</t>
    </r>
    <r>
      <rPr>
        <sz val="12"/>
        <color indexed="10"/>
        <rFont val="Arial Narrow"/>
        <family val="2"/>
      </rPr>
      <t>*16)</t>
    </r>
  </si>
  <si>
    <r>
      <t>Calciu seric total*1)</t>
    </r>
    <r>
      <rPr>
        <sz val="12"/>
        <color indexed="10"/>
        <rFont val="Arial Narrow"/>
        <family val="2"/>
      </rPr>
      <t>*16)</t>
    </r>
  </si>
  <si>
    <r>
      <t>Calciu ionic seric*1)</t>
    </r>
    <r>
      <rPr>
        <sz val="12"/>
        <color indexed="10"/>
        <rFont val="Arial Narrow"/>
        <family val="2"/>
      </rPr>
      <t>*16)</t>
    </r>
  </si>
  <si>
    <r>
      <t>Magneziemie*1)</t>
    </r>
    <r>
      <rPr>
        <sz val="12"/>
        <color indexed="10"/>
        <rFont val="Arial Narrow"/>
        <family val="2"/>
      </rPr>
      <t>*16)</t>
    </r>
  </si>
  <si>
    <r>
      <t>Sideremie*1)</t>
    </r>
    <r>
      <rPr>
        <sz val="12"/>
        <color indexed="10"/>
        <rFont val="Arial Narrow"/>
        <family val="2"/>
      </rPr>
      <t>*16)</t>
    </r>
  </si>
  <si>
    <r>
      <t>Examen complet de urină (sumar + sediment)*1)</t>
    </r>
    <r>
      <rPr>
        <sz val="12"/>
        <color indexed="10"/>
        <rFont val="Arial Narrow"/>
        <family val="2"/>
      </rPr>
      <t>*16)</t>
    </r>
  </si>
  <si>
    <r>
      <t>Dozare proteine urinare*1)</t>
    </r>
    <r>
      <rPr>
        <sz val="12"/>
        <color indexed="10"/>
        <rFont val="Arial Narrow"/>
        <family val="2"/>
      </rPr>
      <t>*16)</t>
    </r>
  </si>
  <si>
    <r>
      <t xml:space="preserve">Raport albumină/creatinină într-un eșantion de urină spontană*1) </t>
    </r>
    <r>
      <rPr>
        <sz val="12"/>
        <color indexed="10"/>
        <rFont val="Arial Narrow"/>
        <family val="2"/>
      </rPr>
      <t>*8)</t>
    </r>
  </si>
  <si>
    <r>
      <t>Albumină serică*8)</t>
    </r>
    <r>
      <rPr>
        <sz val="12"/>
        <color indexed="10"/>
        <rFont val="Arial Narrow"/>
        <family val="2"/>
      </rPr>
      <t>*16)</t>
    </r>
  </si>
  <si>
    <r>
      <t>TTGO (test de toleranta la glucoza per os) *10)</t>
    </r>
    <r>
      <rPr>
        <sz val="12"/>
        <color indexed="10"/>
        <rFont val="Arial Narrow"/>
        <family val="2"/>
      </rPr>
      <t>*16)</t>
    </r>
  </si>
  <si>
    <r>
      <t>HBA1c *10)</t>
    </r>
    <r>
      <rPr>
        <sz val="12"/>
        <color indexed="10"/>
        <rFont val="Arial Narrow"/>
        <family val="2"/>
      </rPr>
      <t>*16)</t>
    </r>
  </si>
  <si>
    <r>
      <t>TSH*1)</t>
    </r>
    <r>
      <rPr>
        <sz val="12"/>
        <color indexed="10"/>
        <rFont val="Arial Narrow"/>
        <family val="2"/>
      </rPr>
      <t>*16)</t>
    </r>
  </si>
  <si>
    <r>
      <t>FT4*1)</t>
    </r>
    <r>
      <rPr>
        <sz val="12"/>
        <color indexed="10"/>
        <rFont val="Arial Narrow"/>
        <family val="2"/>
      </rPr>
      <t>*16)</t>
    </r>
  </si>
  <si>
    <r>
      <t>Ag HBs*1)</t>
    </r>
    <r>
      <rPr>
        <sz val="12"/>
        <color indexed="10"/>
        <rFont val="Arial Narrow"/>
        <family val="2"/>
      </rPr>
      <t>*16)</t>
    </r>
  </si>
  <si>
    <r>
      <t>Anticorpi Anti HCV*1)</t>
    </r>
    <r>
      <rPr>
        <sz val="12"/>
        <color indexed="10"/>
        <rFont val="Arial Narrow"/>
        <family val="2"/>
      </rPr>
      <t>*16)</t>
    </r>
  </si>
  <si>
    <r>
      <t>Testare HIV la gravidă*1)</t>
    </r>
    <r>
      <rPr>
        <sz val="12"/>
        <color indexed="10"/>
        <rFont val="Arial Narrow"/>
        <family val="2"/>
      </rPr>
      <t>*16)</t>
    </r>
  </si>
  <si>
    <r>
      <t>VDRL*1) sau RPR*1)</t>
    </r>
    <r>
      <rPr>
        <sz val="12"/>
        <color indexed="10"/>
        <rFont val="Arial Narrow"/>
        <family val="2"/>
      </rPr>
      <t>*16)</t>
    </r>
  </si>
  <si>
    <r>
      <t>Proteina C reactivă*1)</t>
    </r>
    <r>
      <rPr>
        <sz val="12"/>
        <color indexed="10"/>
        <rFont val="Arial Narrow"/>
        <family val="2"/>
      </rPr>
      <t>*16)</t>
    </r>
  </si>
  <si>
    <r>
      <t>Examen bacteriologic exudat faringian</t>
    </r>
    <r>
      <rPr>
        <sz val="12"/>
        <color indexed="10"/>
        <rFont val="Arial Narrow"/>
        <family val="2"/>
      </rPr>
      <t>*1) *16)</t>
    </r>
    <r>
      <rPr>
        <sz val="12"/>
        <color indexed="8"/>
        <rFont val="Arial Narrow"/>
        <family val="2"/>
      </rPr>
      <t xml:space="preserve">, cultură şi identificare streptococi beta-hemolitici gr. A, C, G </t>
    </r>
  </si>
  <si>
    <r>
      <t>Examen fungic din exsudat faringian</t>
    </r>
    <r>
      <rPr>
        <sz val="12"/>
        <color indexed="10"/>
        <rFont val="Arial Narrow"/>
        <family val="2"/>
      </rPr>
      <t xml:space="preserve">*11) </t>
    </r>
    <r>
      <rPr>
        <sz val="12"/>
        <color indexed="8"/>
        <rFont val="Arial Narrow"/>
        <family val="2"/>
      </rPr>
      <t xml:space="preserve"> - cultură și identificare până la nivel de specie </t>
    </r>
  </si>
  <si>
    <r>
      <t xml:space="preserve">Urocultură*1) </t>
    </r>
    <r>
      <rPr>
        <sz val="12"/>
        <color indexed="10"/>
        <rFont val="Arial Narrow"/>
        <family val="2"/>
      </rPr>
      <t xml:space="preserve">*16) </t>
    </r>
    <r>
      <rPr>
        <sz val="12"/>
        <color indexed="8"/>
        <rFont val="Arial Narrow"/>
        <family val="2"/>
      </rPr>
      <t xml:space="preserve">- Examen microscopic nativ şi colorat, cultură şi identificare bacteriană </t>
    </r>
  </si>
  <si>
    <r>
      <t>Examene din tampon rectal - portaj Streptococcus agalactiae la gravide</t>
    </r>
    <r>
      <rPr>
        <sz val="12"/>
        <color indexed="10"/>
        <rFont val="Arial Narrow"/>
        <family val="2"/>
      </rPr>
      <t>*16)</t>
    </r>
    <r>
      <rPr>
        <sz val="12"/>
        <color indexed="8"/>
        <rFont val="Arial Narrow"/>
        <family val="2"/>
      </rPr>
      <t xml:space="preserve">, prin metode de cultivare </t>
    </r>
  </si>
  <si>
    <r>
      <t xml:space="preserve">Examene din secreţii uretrale </t>
    </r>
    <r>
      <rPr>
        <sz val="12"/>
        <color indexed="10"/>
        <rFont val="Arial Narrow"/>
        <family val="2"/>
      </rPr>
      <t xml:space="preserve">*1) </t>
    </r>
    <r>
      <rPr>
        <sz val="12"/>
        <color indexed="8"/>
        <rFont val="Arial Narrow"/>
        <family val="2"/>
      </rPr>
      <t xml:space="preserve">- microscopic colorat, cultură şi identificare bacteriană </t>
    </r>
  </si>
  <si>
    <r>
      <t xml:space="preserve">Examen din secreţii otice </t>
    </r>
    <r>
      <rPr>
        <sz val="12"/>
        <color indexed="10"/>
        <rFont val="Arial Narrow"/>
        <family val="2"/>
      </rPr>
      <t>*12)</t>
    </r>
    <r>
      <rPr>
        <sz val="12"/>
        <color indexed="8"/>
        <rFont val="Arial Narrow"/>
        <family val="2"/>
      </rPr>
      <t xml:space="preserve">- Examen microscopic nativ şi colorat, cultură şi identificare bacteriană </t>
    </r>
  </si>
  <si>
    <r>
      <t xml:space="preserve">Examen microbiologic din secreţii conjunctivale </t>
    </r>
    <r>
      <rPr>
        <sz val="12"/>
        <color indexed="10"/>
        <rFont val="Arial Narrow"/>
        <family val="2"/>
      </rPr>
      <t xml:space="preserve">*14) </t>
    </r>
    <r>
      <rPr>
        <sz val="12"/>
        <color indexed="8"/>
        <rFont val="Arial Narrow"/>
        <family val="2"/>
      </rPr>
      <t xml:space="preserve">– Examen microscopic, cultură şi identificare bacteriană </t>
    </r>
  </si>
  <si>
    <r>
      <t>Examen bacteriologic din colecţie purulentă</t>
    </r>
    <r>
      <rPr>
        <sz val="12"/>
        <color indexed="10"/>
        <rFont val="Arial Narrow"/>
        <family val="2"/>
      </rPr>
      <t xml:space="preserve"> *1) </t>
    </r>
    <r>
      <rPr>
        <sz val="12"/>
        <color indexed="8"/>
        <rFont val="Arial Narrow"/>
        <family val="2"/>
      </rPr>
      <t xml:space="preserve">- Examen microscopic colorat, cultură şi identificare bacteriană </t>
    </r>
  </si>
  <si>
    <r>
      <t xml:space="preserve">Examen fungic din colecţie purulentă </t>
    </r>
    <r>
      <rPr>
        <sz val="12"/>
        <color indexed="10"/>
        <rFont val="Arial Narrow"/>
        <family val="2"/>
      </rPr>
      <t xml:space="preserve">*15) </t>
    </r>
    <r>
      <rPr>
        <sz val="12"/>
        <color indexed="8"/>
        <rFont val="Arial Narrow"/>
        <family val="2"/>
      </rPr>
      <t xml:space="preserve">- Examen microscopic nativ şi colorat, cultură şi identificare fungică </t>
    </r>
  </si>
  <si>
    <r>
      <t xml:space="preserve">               </t>
    </r>
    <r>
      <rPr>
        <b/>
        <sz val="12"/>
        <rFont val="Arial Narrow"/>
        <family val="2"/>
      </rPr>
      <t>Microbiologie</t>
    </r>
  </si>
  <si>
    <r>
      <t xml:space="preserve">               </t>
    </r>
    <r>
      <rPr>
        <b/>
        <sz val="12"/>
        <color indexed="8"/>
        <rFont val="Arial Narrow"/>
        <family val="2"/>
      </rPr>
      <t>Imunologie</t>
    </r>
    <r>
      <rPr>
        <sz val="12"/>
        <color indexed="8"/>
        <rFont val="Arial Narrow"/>
        <family val="2"/>
      </rPr>
      <t xml:space="preserve"> </t>
    </r>
    <r>
      <rPr>
        <b/>
        <sz val="12"/>
        <color indexed="8"/>
        <rFont val="Arial Narrow"/>
        <family val="2"/>
      </rPr>
      <t>şi imunochimie</t>
    </r>
  </si>
  <si>
    <r>
      <t xml:space="preserve">               </t>
    </r>
    <r>
      <rPr>
        <b/>
        <sz val="12"/>
        <color indexed="8"/>
        <rFont val="Arial Narrow"/>
        <family val="2"/>
      </rPr>
      <t>Exudat faringian</t>
    </r>
  </si>
  <si>
    <r>
      <t xml:space="preserve">               </t>
    </r>
    <r>
      <rPr>
        <b/>
        <sz val="12"/>
        <color indexed="8"/>
        <rFont val="Arial Narrow"/>
        <family val="2"/>
      </rPr>
      <t>Examen urină</t>
    </r>
  </si>
  <si>
    <t>Hematologie1</t>
  </si>
  <si>
    <t>Hematologie2</t>
  </si>
  <si>
    <t>Hemostaza1</t>
  </si>
  <si>
    <t>Hemostaza2</t>
  </si>
  <si>
    <t>Imunohematologie1</t>
  </si>
  <si>
    <t>Imunohematologie2</t>
  </si>
  <si>
    <t>vsh1</t>
  </si>
  <si>
    <t>vsh2</t>
  </si>
  <si>
    <t>Microbiologie1</t>
  </si>
  <si>
    <t>Microbiologie2</t>
  </si>
  <si>
    <t>Biochimie1</t>
  </si>
  <si>
    <t>Biochimie2</t>
  </si>
  <si>
    <t>Biochimie3</t>
  </si>
  <si>
    <t>Biochimie4</t>
  </si>
  <si>
    <t>Electroforeza1</t>
  </si>
  <si>
    <t>Electroforeza2</t>
  </si>
  <si>
    <t>Ex.Urina 1</t>
  </si>
  <si>
    <t>Ex.Urina 2</t>
  </si>
  <si>
    <t>Imunologie1</t>
  </si>
  <si>
    <t>Imunologie2</t>
  </si>
  <si>
    <t>Imunologie3</t>
  </si>
  <si>
    <t>Imunologie4</t>
  </si>
  <si>
    <t>Citologie1</t>
  </si>
  <si>
    <t>Citologie2</t>
  </si>
  <si>
    <t xml:space="preserve">Examene din secreţii vaginale - portaj Streptococcus agalactiae la gravide*16), prin metode de cultivare </t>
  </si>
  <si>
    <t xml:space="preserve">Examen bacteriologic din colecţie purulentă *1) - Examen microscopic colorat, cultură şi identificare bacteriană </t>
  </si>
  <si>
    <t xml:space="preserve">Examen fungic din colecţie purulentă *15) - Examen microscopic nativ şi colorat, cultură şi identificare fungică </t>
  </si>
  <si>
    <t>Teste imunohistochimice*)/set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</si>
</sst>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418]d\ mmmm\ yyyy;@"/>
    <numFmt numFmtId="177" formatCode="0.0"/>
    <numFmt numFmtId="178" formatCode="d/m/yyyy;@"/>
    <numFmt numFmtId="179" formatCode="dd\.mm\.yyyy;@"/>
    <numFmt numFmtId="180" formatCode="#0.0\ &quot;Ore/Săpt.&quot;"/>
    <numFmt numFmtId="181" formatCode="h:mm;@"/>
    <numFmt numFmtId="182" formatCode="0.0000"/>
    <numFmt numFmtId="183" formatCode="0.00000"/>
    <numFmt numFmtId="184" formatCode="[$-409]dddd\,\ mmmm\ d\,\ yyyy"/>
    <numFmt numFmtId="185" formatCode="&quot;Yes&quot;;&quot;Yes&quot;;&quot;No&quot;"/>
    <numFmt numFmtId="186" formatCode="&quot;True&quot;;&quot;True&quot;;&quot;False&quot;"/>
    <numFmt numFmtId="187" formatCode="&quot;On&quot;;&quot;On&quot;;&quot;Off&quot;"/>
    <numFmt numFmtId="188" formatCode="[$€-2]\ #,##0.00_);[Red]\([$€-2]\ #,##0.00\)"/>
  </numFmts>
  <fonts count="129">
    <font>
      <sz val="10"/>
      <name val="Arial"/>
      <family val="2"/>
    </font>
    <font>
      <sz val="11"/>
      <color indexed="8"/>
      <name val="Calibri"/>
      <family val="2"/>
    </font>
    <font>
      <sz val="9"/>
      <name val="Arial"/>
      <family val="2"/>
    </font>
    <font>
      <b/>
      <sz val="10"/>
      <name val="Times New Roman"/>
      <family val="1"/>
    </font>
    <font>
      <sz val="10"/>
      <name val="Times New Roman"/>
      <family val="1"/>
    </font>
    <font>
      <b/>
      <sz val="10"/>
      <name val="Arial"/>
      <family val="2"/>
    </font>
    <font>
      <sz val="9"/>
      <color indexed="12"/>
      <name val="Arial"/>
      <family val="2"/>
    </font>
    <font>
      <sz val="8"/>
      <color indexed="8"/>
      <name val="Arial"/>
      <family val="2"/>
    </font>
    <font>
      <sz val="8"/>
      <name val="Arial"/>
      <family val="2"/>
    </font>
    <font>
      <sz val="8"/>
      <name val="Times New Roman"/>
      <family val="1"/>
    </font>
    <font>
      <sz val="12"/>
      <name val="Arial"/>
      <family val="2"/>
    </font>
    <font>
      <b/>
      <sz val="12"/>
      <name val="Arial"/>
      <family val="2"/>
    </font>
    <font>
      <sz val="10"/>
      <name val="Arial Narrow"/>
      <family val="2"/>
    </font>
    <font>
      <b/>
      <sz val="10"/>
      <name val="Arial Narrow"/>
      <family val="2"/>
    </font>
    <font>
      <b/>
      <sz val="9"/>
      <name val="Arial Narrow"/>
      <family val="2"/>
    </font>
    <font>
      <sz val="9"/>
      <name val="Arial Narrow"/>
      <family val="2"/>
    </font>
    <font>
      <sz val="8"/>
      <color indexed="8"/>
      <name val="Arial Narrow"/>
      <family val="2"/>
    </font>
    <font>
      <sz val="8"/>
      <name val="Arial Narrow"/>
      <family val="2"/>
    </font>
    <font>
      <b/>
      <sz val="9"/>
      <name val="Calibri"/>
      <family val="2"/>
    </font>
    <font>
      <b/>
      <sz val="10"/>
      <name val="Calibri"/>
      <family val="2"/>
    </font>
    <font>
      <b/>
      <sz val="11"/>
      <name val="Calibri"/>
      <family val="2"/>
    </font>
    <font>
      <sz val="6"/>
      <name val="Calibri"/>
      <family val="2"/>
    </font>
    <font>
      <sz val="10"/>
      <name val="Calibri"/>
      <family val="2"/>
    </font>
    <font>
      <b/>
      <sz val="12"/>
      <name val="Calibri"/>
      <family val="2"/>
    </font>
    <font>
      <b/>
      <sz val="14"/>
      <name val="Calibri"/>
      <family val="2"/>
    </font>
    <font>
      <b/>
      <sz val="7"/>
      <name val="Calibri"/>
      <family val="2"/>
    </font>
    <font>
      <b/>
      <strike/>
      <sz val="9"/>
      <name val="Calibri"/>
      <family val="2"/>
    </font>
    <font>
      <sz val="12"/>
      <name val="Calibri"/>
      <family val="2"/>
    </font>
    <font>
      <sz val="9"/>
      <name val="Calibri"/>
      <family val="2"/>
    </font>
    <font>
      <sz val="14"/>
      <name val="Calibri"/>
      <family val="2"/>
    </font>
    <font>
      <b/>
      <sz val="10"/>
      <color indexed="8"/>
      <name val="Calibri"/>
      <family val="2"/>
    </font>
    <font>
      <sz val="11"/>
      <name val="Arial"/>
      <family val="2"/>
    </font>
    <font>
      <b/>
      <sz val="11"/>
      <name val="Arial"/>
      <family val="2"/>
    </font>
    <font>
      <b/>
      <sz val="11"/>
      <name val="Times New Roman"/>
      <family val="1"/>
    </font>
    <font>
      <sz val="11"/>
      <name val="Times New Roman"/>
      <family val="1"/>
    </font>
    <font>
      <sz val="12"/>
      <name val="Times New Roman"/>
      <family val="1"/>
    </font>
    <font>
      <b/>
      <sz val="12"/>
      <name val="Times New Roman"/>
      <family val="1"/>
    </font>
    <font>
      <sz val="9"/>
      <color indexed="10"/>
      <name val="Arial Narrow"/>
      <family val="2"/>
    </font>
    <font>
      <sz val="9"/>
      <color indexed="12"/>
      <name val="Arial Narrow"/>
      <family val="2"/>
    </font>
    <font>
      <b/>
      <vertAlign val="superscript"/>
      <sz val="11"/>
      <name val="Calibri"/>
      <family val="2"/>
    </font>
    <font>
      <b/>
      <sz val="9"/>
      <name val="Arial"/>
      <family val="2"/>
    </font>
    <font>
      <sz val="9"/>
      <name val="Tahoma"/>
      <family val="2"/>
    </font>
    <font>
      <b/>
      <sz val="8"/>
      <name val="Tahoma"/>
      <family val="2"/>
    </font>
    <font>
      <sz val="8"/>
      <name val="Tahoma"/>
      <family val="2"/>
    </font>
    <font>
      <b/>
      <sz val="9"/>
      <name val="Tahoma"/>
      <family val="2"/>
    </font>
    <font>
      <b/>
      <sz val="11"/>
      <color indexed="10"/>
      <name val="Calibri"/>
      <family val="2"/>
    </font>
    <font>
      <b/>
      <sz val="9"/>
      <color indexed="10"/>
      <name val="Calibri"/>
      <family val="2"/>
    </font>
    <font>
      <sz val="12"/>
      <name val="Aeonik"/>
      <family val="0"/>
    </font>
    <font>
      <sz val="12"/>
      <color indexed="8"/>
      <name val="Aeonik"/>
      <family val="0"/>
    </font>
    <font>
      <sz val="12"/>
      <color indexed="10"/>
      <name val="Aeonik"/>
      <family val="0"/>
    </font>
    <font>
      <b/>
      <sz val="12"/>
      <color indexed="8"/>
      <name val="Aeonik"/>
      <family val="0"/>
    </font>
    <font>
      <b/>
      <sz val="10"/>
      <color indexed="8"/>
      <name val="Arial Narrow"/>
      <family val="2"/>
    </font>
    <font>
      <sz val="11"/>
      <name val="Arial Narrow"/>
      <family val="2"/>
    </font>
    <font>
      <sz val="12"/>
      <name val="Arial Narrow"/>
      <family val="2"/>
    </font>
    <font>
      <sz val="12"/>
      <color indexed="8"/>
      <name val="Arial Narrow"/>
      <family val="2"/>
    </font>
    <font>
      <sz val="12"/>
      <color indexed="10"/>
      <name val="Arial Narrow"/>
      <family val="2"/>
    </font>
    <font>
      <b/>
      <sz val="12"/>
      <color indexed="8"/>
      <name val="Arial Narrow"/>
      <family val="2"/>
    </font>
    <font>
      <b/>
      <sz val="12"/>
      <name val="Arial Narrow"/>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color indexed="10"/>
      <name val="Arial Narrow"/>
      <family val="2"/>
    </font>
    <font>
      <b/>
      <sz val="11"/>
      <color indexed="60"/>
      <name val="Calibri"/>
      <family val="2"/>
    </font>
    <font>
      <sz val="11"/>
      <color indexed="53"/>
      <name val="Calibri"/>
      <family val="2"/>
    </font>
    <font>
      <b/>
      <sz val="11"/>
      <color indexed="17"/>
      <name val="Calibri"/>
      <family val="2"/>
    </font>
    <font>
      <sz val="12"/>
      <color indexed="10"/>
      <name val="Arial"/>
      <family val="2"/>
    </font>
    <font>
      <b/>
      <sz val="11"/>
      <color indexed="8"/>
      <name val="Arial Narrow"/>
      <family val="2"/>
    </font>
    <font>
      <b/>
      <sz val="12"/>
      <color indexed="8"/>
      <name val="Calibri"/>
      <family val="2"/>
    </font>
    <font>
      <sz val="11"/>
      <color indexed="10"/>
      <name val="Arial"/>
      <family val="2"/>
    </font>
    <font>
      <sz val="10"/>
      <color indexed="10"/>
      <name val="Arial"/>
      <family val="2"/>
    </font>
    <font>
      <sz val="9"/>
      <color indexed="10"/>
      <name val="Calibri"/>
      <family val="2"/>
    </font>
    <font>
      <sz val="12"/>
      <color indexed="8"/>
      <name val="Cambria"/>
      <family val="1"/>
    </font>
    <font>
      <sz val="12"/>
      <color indexed="53"/>
      <name val="Arial Narrow"/>
      <family val="2"/>
    </font>
    <font>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Calibri"/>
      <family val="2"/>
    </font>
    <font>
      <b/>
      <sz val="11"/>
      <color rgb="FF000000"/>
      <name val="Calibri"/>
      <family val="2"/>
    </font>
    <font>
      <sz val="10"/>
      <color rgb="FFFF0000"/>
      <name val="Arial Narrow"/>
      <family val="2"/>
    </font>
    <font>
      <b/>
      <sz val="11"/>
      <color rgb="FF9C6500"/>
      <name val="Calibri"/>
      <family val="2"/>
    </font>
    <font>
      <sz val="11"/>
      <color rgb="FFC65911"/>
      <name val="Calibri"/>
      <family val="2"/>
    </font>
    <font>
      <b/>
      <sz val="11"/>
      <color rgb="FF006100"/>
      <name val="Calibri"/>
      <family val="2"/>
    </font>
    <font>
      <sz val="12"/>
      <color rgb="FFFF0000"/>
      <name val="Arial"/>
      <family val="2"/>
    </font>
    <font>
      <b/>
      <sz val="11"/>
      <color rgb="FF000000"/>
      <name val="Arial Narrow"/>
      <family val="2"/>
    </font>
    <font>
      <sz val="12"/>
      <color rgb="FF000000"/>
      <name val="Arial Narrow"/>
      <family val="2"/>
    </font>
    <font>
      <sz val="12"/>
      <color rgb="FFFF0000"/>
      <name val="Arial Narrow"/>
      <family val="2"/>
    </font>
    <font>
      <sz val="12"/>
      <color rgb="FF000000"/>
      <name val="Aeonik"/>
      <family val="0"/>
    </font>
    <font>
      <sz val="12"/>
      <color rgb="FF000000"/>
      <name val="Cambria"/>
      <family val="1"/>
    </font>
    <font>
      <b/>
      <sz val="12"/>
      <color rgb="FF000000"/>
      <name val="Arial Narrow"/>
      <family val="2"/>
    </font>
    <font>
      <sz val="12"/>
      <color theme="9" tint="-0.24997000396251678"/>
      <name val="Arial Narrow"/>
      <family val="2"/>
    </font>
    <font>
      <sz val="10"/>
      <color theme="9" tint="-0.24997000396251678"/>
      <name val="Arial"/>
      <family val="2"/>
    </font>
    <font>
      <b/>
      <sz val="12"/>
      <color rgb="FF000000"/>
      <name val="Calibri"/>
      <family val="2"/>
    </font>
    <font>
      <sz val="11"/>
      <color rgb="FFFF0000"/>
      <name val="Arial"/>
      <family val="2"/>
    </font>
    <font>
      <sz val="10"/>
      <color rgb="FFFF0000"/>
      <name val="Arial"/>
      <family val="2"/>
    </font>
    <font>
      <sz val="9"/>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3" tint="0.7999799847602844"/>
        <bgColor indexed="64"/>
      </patternFill>
    </fill>
    <fill>
      <patternFill patternType="solid">
        <fgColor indexed="45"/>
        <bgColor indexed="64"/>
      </patternFill>
    </fill>
    <fill>
      <patternFill patternType="solid">
        <fgColor rgb="FFD9E1F2"/>
        <bgColor indexed="64"/>
      </patternFill>
    </fill>
    <fill>
      <patternFill patternType="solid">
        <fgColor rgb="FFF8CBAD"/>
        <bgColor indexed="64"/>
      </patternFill>
    </fill>
    <fill>
      <patternFill patternType="solid">
        <fgColor rgb="FFFFFF00"/>
        <bgColor indexed="64"/>
      </patternFill>
    </fill>
    <fill>
      <patternFill patternType="solid">
        <fgColor indexed="47"/>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indexed="27"/>
        <bgColor indexed="64"/>
      </patternFill>
    </fill>
    <fill>
      <patternFill patternType="solid">
        <fgColor theme="3" tint="0.3999800086021423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B2B2B2"/>
      </left>
      <right style="thin">
        <color rgb="FFB2B2B2"/>
      </right>
      <top>
        <color indexed="63"/>
      </top>
      <bottom style="thin">
        <color rgb="FFB2B2B2"/>
      </bottom>
    </border>
    <border>
      <left/>
      <right style="thin"/>
      <top style="thin"/>
      <bottom style="thin"/>
    </border>
    <border>
      <left style="medium"/>
      <right style="medium"/>
      <top>
        <color indexed="63"/>
      </top>
      <bottom>
        <color indexed="63"/>
      </bottom>
    </border>
    <border>
      <left/>
      <right style="medium"/>
      <top>
        <color indexed="63"/>
      </top>
      <bottom>
        <color indexed="63"/>
      </bottom>
    </border>
    <border>
      <left/>
      <right style="medium"/>
      <top style="medium"/>
      <bottom>
        <color indexed="63"/>
      </bottom>
    </border>
    <border>
      <left style="medium"/>
      <right style="medium"/>
      <top>
        <color indexed="63"/>
      </top>
      <bottom style="medium"/>
    </border>
    <border>
      <left/>
      <right style="medium"/>
      <top>
        <color indexed="63"/>
      </top>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top style="thin"/>
      <bottom style="thin"/>
    </border>
    <border>
      <left style="thin">
        <color indexed="8"/>
      </left>
      <right>
        <color indexed="63"/>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indexed="8"/>
      </top>
      <bottom>
        <color indexed="63"/>
      </bottom>
    </border>
    <border>
      <left/>
      <right style="thin"/>
      <top>
        <color indexed="63"/>
      </top>
      <bottom style="thin"/>
    </border>
    <border>
      <left/>
      <right style="thin"/>
      <top style="thin"/>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thin"/>
    </border>
    <border>
      <left style="thin"/>
      <right style="medium"/>
      <top style="thin"/>
      <bottom>
        <color indexed="63"/>
      </bottom>
    </border>
    <border>
      <left style="thin">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color indexed="63"/>
      </right>
      <top>
        <color indexed="63"/>
      </top>
      <bottom style="double">
        <color indexed="8"/>
      </bottom>
    </border>
    <border>
      <left style="thin"/>
      <right style="thin"/>
      <top style="medium"/>
      <bottom style="medium"/>
    </border>
    <border>
      <left style="thin"/>
      <right style="medium"/>
      <top style="medium"/>
      <bottom style="medium"/>
    </border>
    <border>
      <left style="thin"/>
      <right style="medium"/>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medium"/>
      <bottom/>
    </border>
    <border>
      <left style="medium"/>
      <right style="thin"/>
      <top/>
      <bottom style="medium"/>
    </border>
    <border>
      <left style="medium"/>
      <right style="thin"/>
      <top/>
      <bottom/>
    </border>
    <border>
      <left style="medium"/>
      <right/>
      <top style="medium"/>
      <bottom style="thin"/>
    </border>
    <border>
      <left/>
      <right style="thin"/>
      <top style="medium"/>
      <bottom style="thin"/>
    </border>
    <border>
      <left style="medium"/>
      <right/>
      <top style="thin"/>
      <bottom style="thin"/>
    </border>
    <border>
      <left style="thin">
        <color indexed="8"/>
      </left>
      <right style="thin">
        <color indexed="8"/>
      </right>
      <top>
        <color indexed="63"/>
      </top>
      <bottom style="thin"/>
    </border>
    <border>
      <left/>
      <right/>
      <top style="thin"/>
      <bottom style="thin"/>
    </border>
    <border>
      <left style="thin"/>
      <right/>
      <top style="thin"/>
      <bottom/>
    </border>
    <border>
      <left/>
      <right/>
      <top style="thin"/>
      <bottom/>
    </border>
    <border>
      <left style="thin"/>
      <right/>
      <top/>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top/>
      <bottom style="thin"/>
    </border>
    <border>
      <left/>
      <right/>
      <top>
        <color indexed="63"/>
      </top>
      <bottom style="thin"/>
    </border>
    <border>
      <left style="medium">
        <color indexed="8"/>
      </left>
      <right style="thin">
        <color indexed="8"/>
      </right>
      <top style="medium">
        <color indexed="8"/>
      </top>
      <bottom style="double">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s>
  <cellStyleXfs count="67">
    <xf numFmtId="0" fontId="0" fillId="0" borderId="0">
      <alignment/>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888">
    <xf numFmtId="0" fontId="0" fillId="0" borderId="0" xfId="0" applyAlignment="1">
      <alignment/>
    </xf>
    <xf numFmtId="0" fontId="2" fillId="0" borderId="0" xfId="0" applyFont="1" applyAlignment="1">
      <alignment/>
    </xf>
    <xf numFmtId="0" fontId="0" fillId="0" borderId="0" xfId="0" applyAlignment="1">
      <alignment horizontal="center"/>
    </xf>
    <xf numFmtId="0" fontId="3" fillId="0" borderId="0" xfId="59" applyFont="1" applyAlignment="1">
      <alignment horizontal="center"/>
      <protection/>
    </xf>
    <xf numFmtId="0" fontId="4" fillId="0" borderId="0" xfId="59" applyFont="1" applyAlignment="1">
      <alignment horizontal="center"/>
      <protection/>
    </xf>
    <xf numFmtId="0" fontId="4" fillId="0" borderId="0" xfId="59" applyFont="1">
      <alignment/>
      <protection/>
    </xf>
    <xf numFmtId="0" fontId="0" fillId="0" borderId="0" xfId="0" applyFont="1" applyBorder="1" applyAlignment="1">
      <alignment horizontal="left"/>
    </xf>
    <xf numFmtId="0" fontId="0" fillId="0" borderId="0" xfId="0" applyFont="1" applyBorder="1" applyAlignment="1">
      <alignment horizontal="right"/>
    </xf>
    <xf numFmtId="0" fontId="0" fillId="0" borderId="0" xfId="59" applyFont="1">
      <alignment/>
      <protection/>
    </xf>
    <xf numFmtId="0" fontId="0"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3" fillId="0" borderId="0" xfId="59" applyFont="1" applyAlignment="1">
      <alignment horizontal="left"/>
      <protection/>
    </xf>
    <xf numFmtId="0" fontId="5" fillId="0" borderId="0" xfId="0" applyFont="1" applyAlignment="1">
      <alignment/>
    </xf>
    <xf numFmtId="0" fontId="0" fillId="0" borderId="0" xfId="0" applyFont="1" applyAlignment="1">
      <alignment horizontal="center"/>
    </xf>
    <xf numFmtId="0" fontId="5" fillId="0" borderId="0" xfId="0" applyFont="1" applyBorder="1" applyAlignment="1">
      <alignment horizontal="center"/>
    </xf>
    <xf numFmtId="0" fontId="0" fillId="0" borderId="0" xfId="0" applyFill="1" applyBorder="1" applyAlignment="1">
      <alignment horizontal="center"/>
    </xf>
    <xf numFmtId="0" fontId="0" fillId="0" borderId="0" xfId="59" applyAlignment="1">
      <alignment horizontal="center"/>
      <protection/>
    </xf>
    <xf numFmtId="0" fontId="0" fillId="0" borderId="0" xfId="59">
      <alignment/>
      <protection/>
    </xf>
    <xf numFmtId="0" fontId="0" fillId="0" borderId="10" xfId="59" applyFont="1" applyBorder="1" applyAlignment="1">
      <alignment horizontal="center" vertical="center" wrapText="1"/>
      <protection/>
    </xf>
    <xf numFmtId="0" fontId="4" fillId="0" borderId="11" xfId="59" applyFont="1" applyBorder="1" applyAlignment="1">
      <alignment horizontal="center" vertical="center"/>
      <protection/>
    </xf>
    <xf numFmtId="0" fontId="6" fillId="0" borderId="10" xfId="59" applyFont="1" applyBorder="1" applyAlignment="1">
      <alignment horizontal="left" vertical="center" wrapText="1"/>
      <protection/>
    </xf>
    <xf numFmtId="0" fontId="0" fillId="0" borderId="10" xfId="59" applyFont="1" applyBorder="1">
      <alignment/>
      <protection/>
    </xf>
    <xf numFmtId="0" fontId="2" fillId="0" borderId="10" xfId="0" applyFont="1" applyBorder="1" applyAlignment="1">
      <alignment horizontal="center" vertical="top" wrapText="1"/>
    </xf>
    <xf numFmtId="1" fontId="0" fillId="0" borderId="10" xfId="59" applyNumberFormat="1" applyFont="1" applyBorder="1">
      <alignment/>
      <protection/>
    </xf>
    <xf numFmtId="0" fontId="2" fillId="0" borderId="10" xfId="59" applyFont="1" applyBorder="1" applyAlignment="1">
      <alignment horizontal="center" vertical="center" wrapText="1"/>
      <protection/>
    </xf>
    <xf numFmtId="0" fontId="4" fillId="0" borderId="12" xfId="59" applyFont="1" applyBorder="1" applyAlignment="1">
      <alignment horizontal="center" vertical="center"/>
      <protection/>
    </xf>
    <xf numFmtId="0" fontId="0" fillId="0" borderId="10" xfId="59" applyFont="1" applyBorder="1" applyAlignment="1">
      <alignment wrapText="1"/>
      <protection/>
    </xf>
    <xf numFmtId="1" fontId="0" fillId="0" borderId="10" xfId="59" applyNumberFormat="1" applyFont="1" applyBorder="1" applyAlignment="1">
      <alignment wrapText="1"/>
      <protection/>
    </xf>
    <xf numFmtId="0" fontId="4" fillId="0" borderId="13" xfId="59" applyFont="1" applyBorder="1" applyAlignment="1">
      <alignment horizontal="center" vertical="center"/>
      <protection/>
    </xf>
    <xf numFmtId="0" fontId="0" fillId="0" borderId="12" xfId="0" applyBorder="1" applyAlignment="1">
      <alignment horizontal="center" vertical="center"/>
    </xf>
    <xf numFmtId="0" fontId="4" fillId="0" borderId="10" xfId="59" applyFont="1" applyBorder="1" applyAlignment="1">
      <alignment horizontal="center" vertical="center"/>
      <protection/>
    </xf>
    <xf numFmtId="0" fontId="4" fillId="0" borderId="0" xfId="59" applyFont="1" applyBorder="1" applyAlignment="1">
      <alignment horizontal="center"/>
      <protection/>
    </xf>
    <xf numFmtId="0" fontId="4" fillId="0" borderId="0" xfId="59" applyFont="1" applyBorder="1">
      <alignment/>
      <protection/>
    </xf>
    <xf numFmtId="0" fontId="2" fillId="0" borderId="0" xfId="0" applyFont="1" applyAlignment="1">
      <alignment horizontal="center"/>
    </xf>
    <xf numFmtId="0" fontId="2" fillId="0" borderId="0" xfId="59" applyFont="1">
      <alignment/>
      <protection/>
    </xf>
    <xf numFmtId="0" fontId="7" fillId="0" borderId="0" xfId="0" applyFont="1" applyAlignment="1">
      <alignment/>
    </xf>
    <xf numFmtId="49" fontId="8" fillId="0" borderId="0" xfId="0" applyNumberFormat="1" applyFont="1" applyAlignment="1">
      <alignment horizontal="left"/>
    </xf>
    <xf numFmtId="49" fontId="0" fillId="0" borderId="0" xfId="0" applyNumberFormat="1" applyAlignment="1">
      <alignment horizontal="left"/>
    </xf>
    <xf numFmtId="0" fontId="7" fillId="0" borderId="0" xfId="0" applyFont="1" applyAlignment="1">
      <alignment/>
    </xf>
    <xf numFmtId="49" fontId="8" fillId="0" borderId="0" xfId="0" applyNumberFormat="1" applyFont="1" applyAlignment="1">
      <alignment/>
    </xf>
    <xf numFmtId="0" fontId="7" fillId="0" borderId="0" xfId="0" applyFont="1" applyAlignment="1">
      <alignment horizontal="justify"/>
    </xf>
    <xf numFmtId="0" fontId="0" fillId="0" borderId="0" xfId="0" applyAlignment="1">
      <alignment/>
    </xf>
    <xf numFmtId="0" fontId="8" fillId="0" borderId="0" xfId="0" applyFont="1" applyAlignment="1">
      <alignment/>
    </xf>
    <xf numFmtId="0" fontId="7" fillId="0" borderId="0" xfId="0" applyFont="1" applyAlignment="1">
      <alignment horizontal="left"/>
    </xf>
    <xf numFmtId="0" fontId="9" fillId="0" borderId="0" xfId="59" applyFont="1" applyBorder="1">
      <alignment/>
      <protection/>
    </xf>
    <xf numFmtId="0" fontId="0" fillId="0" borderId="0" xfId="0" applyFont="1" applyAlignment="1">
      <alignment/>
    </xf>
    <xf numFmtId="1" fontId="0" fillId="0" borderId="0" xfId="0" applyNumberFormat="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Border="1" applyAlignment="1">
      <alignment horizontal="center" vertical="center" wrapText="1"/>
    </xf>
    <xf numFmtId="0" fontId="12" fillId="0" borderId="0" xfId="0" applyNumberFormat="1" applyFont="1" applyAlignment="1">
      <alignment horizontal="left"/>
    </xf>
    <xf numFmtId="0" fontId="12" fillId="0" borderId="0" xfId="0" applyFont="1" applyAlignment="1">
      <alignment horizontal="center" vertical="center"/>
    </xf>
    <xf numFmtId="0" fontId="12" fillId="0" borderId="0" xfId="0" applyNumberFormat="1" applyFont="1" applyFill="1" applyBorder="1" applyAlignment="1" applyProtection="1">
      <alignment horizontal="left" vertical="center"/>
      <protection/>
    </xf>
    <xf numFmtId="0" fontId="13" fillId="0" borderId="0" xfId="0" applyFont="1" applyAlignment="1">
      <alignment/>
    </xf>
    <xf numFmtId="0" fontId="12" fillId="0" borderId="0" xfId="0" applyFont="1" applyBorder="1" applyAlignment="1">
      <alignment/>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wrapText="1"/>
    </xf>
    <xf numFmtId="0" fontId="12" fillId="0" borderId="0" xfId="0" applyFont="1" applyAlignment="1">
      <alignment vertical="center"/>
    </xf>
    <xf numFmtId="14" fontId="13" fillId="0" borderId="0" xfId="0" applyNumberFormat="1" applyFont="1" applyAlignment="1">
      <alignment horizontal="center"/>
    </xf>
    <xf numFmtId="0" fontId="12" fillId="0" borderId="0" xfId="0" applyFont="1" applyAlignment="1">
      <alignment/>
    </xf>
    <xf numFmtId="0" fontId="12" fillId="0" borderId="0" xfId="0" applyNumberFormat="1" applyFont="1" applyFill="1" applyBorder="1" applyAlignment="1">
      <alignment horizontal="left" vertical="center"/>
    </xf>
    <xf numFmtId="0" fontId="12" fillId="0" borderId="10" xfId="0" applyFont="1" applyBorder="1" applyAlignment="1">
      <alignment/>
    </xf>
    <xf numFmtId="0" fontId="12" fillId="0" borderId="0" xfId="0" applyFont="1" applyAlignment="1">
      <alignment horizontal="left" vertical="center"/>
    </xf>
    <xf numFmtId="176" fontId="14" fillId="0" borderId="0" xfId="0" applyNumberFormat="1" applyFont="1" applyAlignment="1">
      <alignment horizontal="center"/>
    </xf>
    <xf numFmtId="0" fontId="12" fillId="0" borderId="0" xfId="0" applyFont="1" applyBorder="1" applyAlignment="1">
      <alignment horizontal="right" vertical="center" wrapText="1"/>
    </xf>
    <xf numFmtId="0" fontId="12" fillId="0" borderId="0" xfId="0" applyFont="1" applyAlignment="1">
      <alignment horizontal="right"/>
    </xf>
    <xf numFmtId="49" fontId="12" fillId="0" borderId="0" xfId="0" applyNumberFormat="1" applyFont="1" applyFill="1" applyBorder="1" applyAlignment="1">
      <alignment horizontal="left" vertical="center"/>
    </xf>
    <xf numFmtId="0" fontId="12" fillId="0" borderId="10" xfId="0" applyFont="1" applyBorder="1" applyAlignment="1">
      <alignment vertical="top"/>
    </xf>
    <xf numFmtId="0" fontId="18" fillId="0" borderId="0" xfId="0" applyFont="1" applyAlignment="1" applyProtection="1">
      <alignment horizontal="center" vertical="center"/>
      <protection locked="0"/>
    </xf>
    <xf numFmtId="0" fontId="23" fillId="0" borderId="0" xfId="0" applyFont="1" applyAlignment="1" applyProtection="1">
      <alignment vertical="center"/>
      <protection locked="0"/>
    </xf>
    <xf numFmtId="3" fontId="18" fillId="0" borderId="14" xfId="58" applyNumberFormat="1" applyFont="1" applyBorder="1" applyAlignment="1" applyProtection="1">
      <alignment horizontal="center" vertical="center"/>
      <protection locked="0"/>
    </xf>
    <xf numFmtId="3" fontId="18" fillId="0" borderId="14" xfId="0" applyNumberFormat="1" applyFont="1" applyBorder="1" applyAlignment="1" applyProtection="1">
      <alignment horizontal="center" vertical="center" wrapText="1"/>
      <protection locked="0"/>
    </xf>
    <xf numFmtId="3" fontId="18" fillId="0" borderId="15" xfId="0" applyNumberFormat="1" applyFont="1" applyBorder="1" applyAlignment="1" applyProtection="1">
      <alignment horizontal="center" vertical="center" wrapText="1"/>
      <protection locked="0"/>
    </xf>
    <xf numFmtId="3" fontId="26" fillId="0" borderId="14" xfId="0" applyNumberFormat="1" applyFont="1" applyBorder="1" applyAlignment="1" applyProtection="1">
      <alignment horizontal="center" vertical="center" wrapText="1"/>
      <protection locked="0"/>
    </xf>
    <xf numFmtId="3" fontId="27" fillId="0" borderId="14" xfId="42" applyNumberFormat="1" applyFont="1" applyBorder="1" applyAlignment="1" applyProtection="1">
      <alignment horizontal="center" vertical="center"/>
      <protection locked="0"/>
    </xf>
    <xf numFmtId="3" fontId="18" fillId="0" borderId="15" xfId="58" applyNumberFormat="1" applyFont="1" applyBorder="1" applyAlignment="1" applyProtection="1">
      <alignment horizontal="center" vertical="center"/>
      <protection locked="0"/>
    </xf>
    <xf numFmtId="3" fontId="104" fillId="31" borderId="7" xfId="56" applyNumberFormat="1" applyBorder="1" applyAlignment="1" applyProtection="1">
      <alignment horizontal="center" vertical="center"/>
      <protection locked="0"/>
    </xf>
    <xf numFmtId="3" fontId="27" fillId="0" borderId="15" xfId="42" applyNumberFormat="1" applyFont="1" applyBorder="1" applyAlignment="1" applyProtection="1">
      <alignment horizontal="center" vertical="center"/>
      <protection locked="0"/>
    </xf>
    <xf numFmtId="0" fontId="23" fillId="0" borderId="0" xfId="0" applyFont="1" applyFill="1" applyAlignment="1" applyProtection="1">
      <alignment vertical="center"/>
      <protection locked="0"/>
    </xf>
    <xf numFmtId="3" fontId="18" fillId="0" borderId="15" xfId="0" applyNumberFormat="1" applyFont="1" applyFill="1" applyBorder="1" applyAlignment="1" applyProtection="1">
      <alignment horizontal="center" vertical="center" wrapText="1"/>
      <protection locked="0"/>
    </xf>
    <xf numFmtId="3" fontId="19" fillId="33" borderId="16" xfId="0" applyNumberFormat="1" applyFont="1" applyFill="1" applyBorder="1" applyAlignment="1" applyProtection="1">
      <alignment horizontal="center" vertical="center" wrapText="1"/>
      <protection locked="0"/>
    </xf>
    <xf numFmtId="3" fontId="18" fillId="0" borderId="17" xfId="0" applyNumberFormat="1" applyFont="1" applyBorder="1" applyAlignment="1" applyProtection="1">
      <alignment horizontal="center" vertical="center" wrapText="1"/>
      <protection locked="0"/>
    </xf>
    <xf numFmtId="3" fontId="18" fillId="0" borderId="18" xfId="0" applyNumberFormat="1" applyFont="1" applyBorder="1" applyAlignment="1" applyProtection="1">
      <alignment horizontal="center" vertical="center" wrapText="1"/>
      <protection locked="0"/>
    </xf>
    <xf numFmtId="3" fontId="104" fillId="31" borderId="19" xfId="56" applyNumberFormat="1" applyBorder="1" applyAlignment="1" applyProtection="1">
      <alignment horizontal="center" vertical="center" wrapText="1"/>
      <protection locked="0"/>
    </xf>
    <xf numFmtId="3" fontId="18" fillId="0" borderId="14" xfId="0" applyNumberFormat="1" applyFont="1" applyFill="1" applyBorder="1" applyAlignment="1" applyProtection="1">
      <alignment horizontal="center" vertical="center" wrapText="1"/>
      <protection locked="0"/>
    </xf>
    <xf numFmtId="3" fontId="19" fillId="33" borderId="14" xfId="0" applyNumberFormat="1" applyFont="1" applyFill="1" applyBorder="1" applyAlignment="1" applyProtection="1">
      <alignment horizontal="center" vertical="center" wrapText="1"/>
      <protection locked="0"/>
    </xf>
    <xf numFmtId="3" fontId="19" fillId="33" borderId="15" xfId="0" applyNumberFormat="1" applyFont="1" applyFill="1" applyBorder="1" applyAlignment="1" applyProtection="1">
      <alignment horizontal="center" vertical="center" wrapText="1"/>
      <protection locked="0"/>
    </xf>
    <xf numFmtId="3" fontId="26" fillId="0" borderId="14" xfId="0" applyNumberFormat="1" applyFont="1" applyFill="1" applyBorder="1" applyAlignment="1" applyProtection="1">
      <alignment horizontal="center" vertical="center" wrapText="1"/>
      <protection locked="0"/>
    </xf>
    <xf numFmtId="3" fontId="104" fillId="31" borderId="14" xfId="56" applyNumberFormat="1" applyBorder="1" applyAlignment="1" applyProtection="1">
      <alignment horizontal="center" vertical="center" wrapText="1"/>
      <protection locked="0"/>
    </xf>
    <xf numFmtId="3" fontId="18" fillId="0" borderId="14" xfId="58" applyNumberFormat="1" applyFont="1" applyBorder="1" applyAlignment="1" applyProtection="1">
      <alignment horizontal="center" vertical="center" wrapText="1"/>
      <protection locked="0"/>
    </xf>
    <xf numFmtId="3" fontId="18" fillId="0" borderId="15" xfId="58" applyNumberFormat="1" applyFont="1" applyBorder="1" applyAlignment="1" applyProtection="1">
      <alignment horizontal="center" vertical="center" wrapText="1"/>
      <protection locked="0"/>
    </xf>
    <xf numFmtId="3" fontId="104" fillId="31" borderId="14" xfId="56" applyNumberFormat="1" applyBorder="1" applyAlignment="1" applyProtection="1">
      <alignment horizontal="center" vertical="center"/>
      <protection locked="0"/>
    </xf>
    <xf numFmtId="3" fontId="23" fillId="33" borderId="14" xfId="0" applyNumberFormat="1" applyFont="1" applyFill="1" applyBorder="1" applyAlignment="1" applyProtection="1">
      <alignment horizontal="center" vertical="center" wrapText="1"/>
      <protection locked="0"/>
    </xf>
    <xf numFmtId="3" fontId="30" fillId="33" borderId="14" xfId="0" applyNumberFormat="1" applyFont="1" applyFill="1" applyBorder="1" applyAlignment="1" applyProtection="1">
      <alignment horizontal="center" vertical="center" wrapText="1"/>
      <protection locked="0"/>
    </xf>
    <xf numFmtId="3" fontId="30" fillId="33" borderId="15" xfId="0" applyNumberFormat="1" applyFont="1" applyFill="1" applyBorder="1" applyAlignment="1" applyProtection="1">
      <alignment horizontal="center" vertical="center" wrapText="1"/>
      <protection locked="0"/>
    </xf>
    <xf numFmtId="0" fontId="19" fillId="0" borderId="0" xfId="0" applyFont="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179" fontId="0" fillId="0" borderId="10" xfId="0" applyNumberFormat="1" applyFont="1" applyFill="1" applyBorder="1" applyAlignment="1" applyProtection="1">
      <alignment horizontal="center" vertical="center"/>
      <protection locked="0"/>
    </xf>
    <xf numFmtId="180" fontId="0" fillId="0" borderId="10" xfId="0" applyNumberFormat="1" applyFont="1" applyFill="1" applyBorder="1" applyAlignment="1" applyProtection="1">
      <alignment horizontal="center" vertical="center" wrapText="1"/>
      <protection locked="0"/>
    </xf>
    <xf numFmtId="0" fontId="0" fillId="34" borderId="10" xfId="0" applyFont="1" applyFill="1" applyBorder="1" applyAlignment="1" applyProtection="1">
      <alignment/>
      <protection locked="0"/>
    </xf>
    <xf numFmtId="0" fontId="0" fillId="34" borderId="0" xfId="0" applyFont="1" applyFill="1" applyBorder="1" applyAlignment="1" applyProtection="1">
      <alignment/>
      <protection locked="0"/>
    </xf>
    <xf numFmtId="0" fontId="109" fillId="0" borderId="0" xfId="0" applyFont="1" applyFill="1" applyBorder="1" applyAlignment="1">
      <alignment/>
    </xf>
    <xf numFmtId="0" fontId="110" fillId="0" borderId="0" xfId="0" applyFont="1" applyFill="1" applyBorder="1" applyAlignment="1">
      <alignment/>
    </xf>
    <xf numFmtId="0" fontId="13" fillId="0" borderId="0" xfId="0" applyFont="1" applyBorder="1" applyAlignment="1">
      <alignment horizontal="left"/>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Border="1" applyAlignment="1">
      <alignment horizontal="left" vertical="center" wrapText="1"/>
    </xf>
    <xf numFmtId="181" fontId="12" fillId="0" borderId="10" xfId="0" applyNumberFormat="1" applyFont="1" applyBorder="1" applyAlignment="1">
      <alignment horizontal="center" vertical="center" wrapText="1"/>
    </xf>
    <xf numFmtId="0" fontId="109" fillId="0" borderId="10" xfId="0" applyFont="1" applyFill="1" applyBorder="1" applyAlignment="1">
      <alignment horizontal="center"/>
    </xf>
    <xf numFmtId="0" fontId="109" fillId="0" borderId="10" xfId="0" applyFont="1" applyFill="1" applyBorder="1" applyAlignment="1">
      <alignment horizontal="center" wrapText="1"/>
    </xf>
    <xf numFmtId="0" fontId="109" fillId="0" borderId="10" xfId="0" applyFont="1" applyFill="1" applyBorder="1" applyAlignment="1">
      <alignment/>
    </xf>
    <xf numFmtId="0" fontId="109" fillId="0" borderId="0" xfId="0" applyFont="1" applyFill="1" applyBorder="1" applyAlignment="1">
      <alignment/>
    </xf>
    <xf numFmtId="0" fontId="109" fillId="0" borderId="10" xfId="0" applyFont="1" applyFill="1" applyBorder="1" applyAlignment="1">
      <alignment wrapText="1"/>
    </xf>
    <xf numFmtId="0" fontId="13" fillId="0" borderId="0" xfId="0" applyFont="1" applyAlignment="1">
      <alignment/>
    </xf>
    <xf numFmtId="0" fontId="12" fillId="0" borderId="0" xfId="0" applyFont="1" applyBorder="1" applyAlignment="1">
      <alignment vertical="center"/>
    </xf>
    <xf numFmtId="0" fontId="12" fillId="0" borderId="20" xfId="0" applyFont="1" applyBorder="1" applyAlignment="1">
      <alignment vertical="center" wrapText="1"/>
    </xf>
    <xf numFmtId="0" fontId="0" fillId="0" borderId="10" xfId="0" applyBorder="1" applyAlignment="1">
      <alignment/>
    </xf>
    <xf numFmtId="0" fontId="4" fillId="0" borderId="0" xfId="0" applyFont="1" applyBorder="1" applyAlignment="1">
      <alignment horizontal="center" wrapText="1"/>
    </xf>
    <xf numFmtId="0" fontId="34" fillId="0" borderId="0" xfId="0" applyFont="1" applyAlignment="1">
      <alignment/>
    </xf>
    <xf numFmtId="0" fontId="4" fillId="0" borderId="0" xfId="0" applyFont="1" applyBorder="1" applyAlignment="1">
      <alignment horizontal="center" vertical="top" wrapText="1"/>
    </xf>
    <xf numFmtId="0" fontId="4" fillId="0" borderId="0" xfId="0" applyFont="1" applyAlignment="1">
      <alignment horizontal="center"/>
    </xf>
    <xf numFmtId="1" fontId="4" fillId="0" borderId="0" xfId="0" applyNumberFormat="1" applyFont="1" applyBorder="1" applyAlignment="1">
      <alignment horizontal="center" vertical="top" wrapText="1"/>
    </xf>
    <xf numFmtId="0" fontId="35" fillId="0" borderId="0" xfId="0" applyFont="1" applyAlignment="1">
      <alignment vertical="center"/>
    </xf>
    <xf numFmtId="0" fontId="36" fillId="0" borderId="0" xfId="59" applyFont="1" applyAlignment="1">
      <alignment horizontal="center"/>
      <protection/>
    </xf>
    <xf numFmtId="0" fontId="35" fillId="0" borderId="0" xfId="0" applyFont="1" applyAlignment="1">
      <alignment horizontal="center"/>
    </xf>
    <xf numFmtId="1" fontId="35" fillId="0" borderId="0" xfId="0" applyNumberFormat="1" applyFont="1" applyAlignment="1">
      <alignment horizontal="center"/>
    </xf>
    <xf numFmtId="0" fontId="4" fillId="0" borderId="0" xfId="0" applyFont="1" applyAlignment="1">
      <alignment horizontal="center" vertical="center"/>
    </xf>
    <xf numFmtId="1" fontId="4" fillId="0" borderId="0" xfId="0" applyNumberFormat="1" applyFont="1" applyAlignment="1">
      <alignment horizontal="center"/>
    </xf>
    <xf numFmtId="178" fontId="3" fillId="0" borderId="0" xfId="0" applyNumberFormat="1" applyFont="1" applyAlignment="1">
      <alignment horizontal="center"/>
    </xf>
    <xf numFmtId="0" fontId="12" fillId="0" borderId="20" xfId="0" applyFont="1" applyBorder="1" applyAlignment="1">
      <alignment wrapText="1"/>
    </xf>
    <xf numFmtId="0" fontId="15" fillId="0" borderId="10" xfId="0" applyFont="1" applyBorder="1" applyAlignment="1">
      <alignment vertical="center" wrapText="1"/>
    </xf>
    <xf numFmtId="0" fontId="4" fillId="0" borderId="0" xfId="0" applyFont="1" applyAlignment="1">
      <alignment/>
    </xf>
    <xf numFmtId="0" fontId="12" fillId="0" borderId="10" xfId="0" applyFont="1" applyFill="1" applyBorder="1" applyAlignment="1">
      <alignment vertical="center" wrapText="1"/>
    </xf>
    <xf numFmtId="0" fontId="35" fillId="0" borderId="0" xfId="0" applyFont="1" applyAlignment="1">
      <alignment/>
    </xf>
    <xf numFmtId="0" fontId="11" fillId="0" borderId="0" xfId="0" applyFont="1" applyAlignment="1">
      <alignment horizontal="center"/>
    </xf>
    <xf numFmtId="0" fontId="10" fillId="0" borderId="0" xfId="0" applyFont="1" applyAlignment="1">
      <alignment horizontal="justify"/>
    </xf>
    <xf numFmtId="0" fontId="2" fillId="0" borderId="10" xfId="0" applyFont="1" applyBorder="1" applyAlignment="1">
      <alignment vertical="top" wrapText="1"/>
    </xf>
    <xf numFmtId="0" fontId="2" fillId="0" borderId="21" xfId="0" applyFont="1" applyBorder="1" applyAlignment="1">
      <alignment vertical="top" wrapText="1"/>
    </xf>
    <xf numFmtId="0" fontId="0" fillId="0" borderId="22" xfId="0" applyBorder="1" applyAlignment="1">
      <alignment/>
    </xf>
    <xf numFmtId="0" fontId="2" fillId="0" borderId="22" xfId="0" applyFont="1" applyBorder="1" applyAlignment="1">
      <alignment vertical="top" wrapText="1"/>
    </xf>
    <xf numFmtId="0" fontId="2" fillId="0" borderId="23" xfId="0" applyFont="1" applyBorder="1" applyAlignment="1">
      <alignment vertical="top" wrapText="1"/>
    </xf>
    <xf numFmtId="0" fontId="0" fillId="0" borderId="21" xfId="0" applyBorder="1" applyAlignment="1">
      <alignment/>
    </xf>
    <xf numFmtId="0" fontId="0" fillId="0" borderId="24" xfId="0" applyBorder="1" applyAlignment="1">
      <alignment/>
    </xf>
    <xf numFmtId="0" fontId="0" fillId="0" borderId="25" xfId="0" applyBorder="1" applyAlignment="1">
      <alignment/>
    </xf>
    <xf numFmtId="0" fontId="2" fillId="0" borderId="25" xfId="0" applyFont="1" applyBorder="1" applyAlignment="1">
      <alignment vertical="top" wrapText="1"/>
    </xf>
    <xf numFmtId="0" fontId="2" fillId="0" borderId="24" xfId="0" applyFont="1" applyBorder="1" applyAlignment="1">
      <alignment vertical="top" wrapText="1"/>
    </xf>
    <xf numFmtId="0" fontId="12" fillId="0" borderId="0" xfId="0" applyFont="1" applyFill="1" applyAlignment="1" applyProtection="1">
      <alignment/>
      <protection locked="0"/>
    </xf>
    <xf numFmtId="0" fontId="12" fillId="0" borderId="0" xfId="0" applyFont="1" applyFill="1" applyAlignment="1" applyProtection="1">
      <alignment horizontal="center" vertical="center" wrapText="1"/>
      <protection locked="0"/>
    </xf>
    <xf numFmtId="0" fontId="12" fillId="0" borderId="0" xfId="0" applyFont="1" applyAlignment="1" applyProtection="1">
      <alignment/>
      <protection locked="0"/>
    </xf>
    <xf numFmtId="0" fontId="12" fillId="0" borderId="0" xfId="0" applyFont="1" applyAlignment="1" applyProtection="1">
      <alignment horizontal="center"/>
      <protection locked="0"/>
    </xf>
    <xf numFmtId="4" fontId="13" fillId="0" borderId="0" xfId="0" applyNumberFormat="1" applyFont="1" applyFill="1" applyBorder="1" applyAlignment="1" applyProtection="1">
      <alignment horizontal="right" vertical="center" wrapText="1"/>
      <protection locked="0"/>
    </xf>
    <xf numFmtId="4" fontId="13" fillId="0" borderId="0" xfId="0" applyNumberFormat="1" applyFont="1" applyFill="1" applyBorder="1" applyAlignment="1" applyProtection="1">
      <alignment horizontal="left" vertical="center" wrapText="1"/>
      <protection locked="0"/>
    </xf>
    <xf numFmtId="0" fontId="12" fillId="0" borderId="15" xfId="0" applyFont="1" applyFill="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4" fontId="12" fillId="0" borderId="10" xfId="0" applyNumberFormat="1"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center" vertical="center" wrapText="1"/>
      <protection locked="0"/>
    </xf>
    <xf numFmtId="14" fontId="111"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14" fontId="12" fillId="0" borderId="0" xfId="0" applyNumberFormat="1" applyFont="1" applyAlignment="1" applyProtection="1">
      <alignment/>
      <protection locked="0"/>
    </xf>
    <xf numFmtId="0" fontId="12" fillId="0" borderId="0" xfId="0" applyFont="1" applyAlignment="1" applyProtection="1">
      <alignment vertical="center"/>
      <protection locked="0"/>
    </xf>
    <xf numFmtId="14" fontId="12" fillId="0" borderId="0" xfId="0" applyNumberFormat="1" applyFont="1" applyFill="1" applyAlignment="1" applyProtection="1">
      <alignment/>
      <protection locked="0"/>
    </xf>
    <xf numFmtId="0" fontId="12" fillId="0" borderId="0" xfId="0" applyFont="1" applyAlignment="1" applyProtection="1">
      <alignment horizontal="left"/>
      <protection locked="0"/>
    </xf>
    <xf numFmtId="2" fontId="12" fillId="0" borderId="0" xfId="0" applyNumberFormat="1" applyFont="1" applyAlignment="1" applyProtection="1">
      <alignment horizontal="center"/>
      <protection locked="0"/>
    </xf>
    <xf numFmtId="2" fontId="12" fillId="0" borderId="0" xfId="0" applyNumberFormat="1" applyFont="1" applyAlignment="1" applyProtection="1">
      <alignment/>
      <protection locked="0"/>
    </xf>
    <xf numFmtId="14" fontId="12" fillId="0" borderId="0" xfId="0" applyNumberFormat="1" applyFont="1" applyAlignment="1" applyProtection="1">
      <alignment horizontal="center"/>
      <protection locked="0"/>
    </xf>
    <xf numFmtId="0" fontId="12" fillId="0" borderId="0" xfId="0" applyFont="1" applyFill="1" applyAlignment="1" applyProtection="1">
      <alignment horizontal="center"/>
      <protection locked="0"/>
    </xf>
    <xf numFmtId="14" fontId="12" fillId="0" borderId="0" xfId="0" applyNumberFormat="1" applyFont="1" applyFill="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0" xfId="0" applyNumberFormat="1" applyFont="1" applyAlignment="1">
      <alignment/>
    </xf>
    <xf numFmtId="0" fontId="12" fillId="0" borderId="26" xfId="0" applyNumberFormat="1" applyFont="1" applyBorder="1" applyAlignment="1">
      <alignment/>
    </xf>
    <xf numFmtId="0" fontId="12" fillId="0" borderId="27" xfId="0" applyFont="1" applyBorder="1" applyAlignment="1">
      <alignment/>
    </xf>
    <xf numFmtId="0" fontId="13" fillId="0" borderId="27" xfId="0" applyFont="1" applyBorder="1" applyAlignment="1">
      <alignment/>
    </xf>
    <xf numFmtId="0" fontId="12" fillId="0" borderId="27" xfId="0" applyNumberFormat="1" applyFont="1" applyBorder="1" applyAlignment="1">
      <alignment/>
    </xf>
    <xf numFmtId="0" fontId="12" fillId="0" borderId="10" xfId="0" applyFont="1" applyBorder="1" applyAlignment="1">
      <alignment horizontal="left" vertical="top"/>
    </xf>
    <xf numFmtId="49" fontId="12" fillId="0" borderId="27" xfId="0" applyNumberFormat="1" applyFont="1" applyBorder="1" applyAlignment="1">
      <alignment/>
    </xf>
    <xf numFmtId="0" fontId="12" fillId="0" borderId="10" xfId="0" applyFont="1" applyBorder="1" applyAlignment="1">
      <alignment horizontal="left" vertical="top" wrapText="1"/>
    </xf>
    <xf numFmtId="1" fontId="12" fillId="0" borderId="27" xfId="0" applyNumberFormat="1" applyFont="1" applyBorder="1" applyAlignment="1">
      <alignment/>
    </xf>
    <xf numFmtId="0" fontId="12" fillId="0" borderId="28" xfId="0" applyFont="1" applyBorder="1" applyAlignment="1">
      <alignment vertical="top"/>
    </xf>
    <xf numFmtId="49" fontId="12" fillId="0" borderId="29" xfId="0" applyNumberFormat="1" applyFont="1" applyBorder="1" applyAlignment="1">
      <alignment/>
    </xf>
    <xf numFmtId="0" fontId="12" fillId="0" borderId="30" xfId="0" applyFont="1" applyBorder="1" applyAlignment="1">
      <alignment vertical="top"/>
    </xf>
    <xf numFmtId="49" fontId="12" fillId="0" borderId="26" xfId="0" applyNumberFormat="1" applyFont="1" applyBorder="1" applyAlignment="1">
      <alignment/>
    </xf>
    <xf numFmtId="0" fontId="12" fillId="0" borderId="28" xfId="0" applyFont="1" applyBorder="1" applyAlignment="1">
      <alignment horizontal="left" vertical="top" wrapText="1"/>
    </xf>
    <xf numFmtId="0" fontId="12" fillId="0" borderId="0" xfId="0" applyFont="1" applyBorder="1" applyAlignment="1">
      <alignment vertical="center" wrapText="1"/>
    </xf>
    <xf numFmtId="0" fontId="12" fillId="0" borderId="0" xfId="0" applyNumberFormat="1" applyFont="1" applyBorder="1" applyAlignment="1">
      <alignment vertical="top"/>
    </xf>
    <xf numFmtId="0" fontId="12" fillId="0" borderId="0" xfId="0" applyFont="1" applyAlignment="1">
      <alignment horizontal="right" vertical="center"/>
    </xf>
    <xf numFmtId="178" fontId="13" fillId="0" borderId="0" xfId="0" applyNumberFormat="1" applyFont="1" applyAlignment="1">
      <alignment horizontal="right"/>
    </xf>
    <xf numFmtId="0" fontId="12" fillId="0" borderId="0" xfId="0" applyFont="1" applyBorder="1" applyAlignment="1">
      <alignment vertical="top"/>
    </xf>
    <xf numFmtId="0" fontId="12" fillId="0" borderId="0" xfId="0" applyFont="1" applyAlignment="1" applyProtection="1">
      <alignment horizontal="center" vertical="center"/>
      <protection hidden="1"/>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33" fillId="0" borderId="0" xfId="0" applyFont="1" applyAlignment="1">
      <alignment/>
    </xf>
    <xf numFmtId="0" fontId="110" fillId="0" borderId="0" xfId="0" applyFont="1" applyFill="1" applyBorder="1" applyAlignment="1">
      <alignment/>
    </xf>
    <xf numFmtId="3" fontId="18" fillId="0" borderId="10" xfId="58" applyNumberFormat="1" applyFont="1" applyBorder="1" applyAlignment="1" applyProtection="1">
      <alignment horizontal="center" vertical="center"/>
      <protection locked="0"/>
    </xf>
    <xf numFmtId="3" fontId="18" fillId="0" borderId="10" xfId="0" applyNumberFormat="1" applyFont="1" applyBorder="1" applyAlignment="1" applyProtection="1">
      <alignment horizontal="center" vertical="center" wrapText="1"/>
      <protection locked="0"/>
    </xf>
    <xf numFmtId="3" fontId="27" fillId="0" borderId="10" xfId="42" applyNumberFormat="1" applyFont="1" applyBorder="1" applyAlignment="1" applyProtection="1">
      <alignment horizontal="center" vertical="center"/>
      <protection locked="0"/>
    </xf>
    <xf numFmtId="3" fontId="19" fillId="33" borderId="10" xfId="0" applyNumberFormat="1" applyFont="1" applyFill="1" applyBorder="1" applyAlignment="1" applyProtection="1">
      <alignment horizontal="center" vertical="center" wrapText="1"/>
      <protection locked="0"/>
    </xf>
    <xf numFmtId="3" fontId="18" fillId="0" borderId="10" xfId="0" applyNumberFormat="1" applyFont="1" applyFill="1" applyBorder="1" applyAlignment="1" applyProtection="1">
      <alignment horizontal="center" vertical="center" wrapText="1"/>
      <protection locked="0"/>
    </xf>
    <xf numFmtId="0" fontId="23" fillId="0" borderId="0" xfId="0" applyFont="1" applyAlignment="1" applyProtection="1">
      <alignment horizontal="left" vertical="center"/>
      <protection locked="0"/>
    </xf>
    <xf numFmtId="3" fontId="18" fillId="13" borderId="14" xfId="0" applyNumberFormat="1" applyFont="1" applyFill="1" applyBorder="1" applyAlignment="1" applyProtection="1">
      <alignment horizontal="center" vertical="center" wrapText="1"/>
      <protection locked="0"/>
    </xf>
    <xf numFmtId="3" fontId="112" fillId="31" borderId="10" xfId="56" applyNumberFormat="1" applyFont="1" applyBorder="1" applyAlignment="1" applyProtection="1">
      <alignment horizontal="center" vertical="center"/>
      <protection locked="0"/>
    </xf>
    <xf numFmtId="3" fontId="18" fillId="13" borderId="15" xfId="0" applyNumberFormat="1" applyFont="1" applyFill="1" applyBorder="1" applyAlignment="1" applyProtection="1">
      <alignment horizontal="center" vertical="center" wrapText="1"/>
      <protection locked="0"/>
    </xf>
    <xf numFmtId="183" fontId="19" fillId="0" borderId="0" xfId="0" applyNumberFormat="1" applyFont="1" applyAlignment="1" applyProtection="1">
      <alignment horizontal="left" vertical="center"/>
      <protection locked="0"/>
    </xf>
    <xf numFmtId="0" fontId="15" fillId="35" borderId="10" xfId="0" applyFont="1" applyFill="1" applyBorder="1" applyAlignment="1">
      <alignment vertical="center" wrapText="1"/>
    </xf>
    <xf numFmtId="2" fontId="0" fillId="0" borderId="10" xfId="0" applyNumberFormat="1" applyFont="1" applyFill="1" applyBorder="1" applyAlignment="1" applyProtection="1">
      <alignment horizontal="center" vertical="center"/>
      <protection locked="0"/>
    </xf>
    <xf numFmtId="49" fontId="5" fillId="35" borderId="10" xfId="0" applyNumberFormat="1" applyFont="1" applyFill="1" applyBorder="1" applyAlignment="1" applyProtection="1">
      <alignment horizontal="center" vertical="center"/>
      <protection locked="0"/>
    </xf>
    <xf numFmtId="180" fontId="5" fillId="35" borderId="10"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center" vertical="center"/>
      <protection locked="0"/>
    </xf>
    <xf numFmtId="43" fontId="5" fillId="0" borderId="0" xfId="42" applyFont="1" applyFill="1" applyBorder="1" applyAlignment="1" applyProtection="1">
      <alignment horizontal="center" vertical="center"/>
      <protection locked="0"/>
    </xf>
    <xf numFmtId="2" fontId="0" fillId="0" borderId="31" xfId="0" applyNumberFormat="1" applyFont="1" applyFill="1" applyBorder="1" applyAlignment="1" applyProtection="1">
      <alignment horizontal="center" vertical="center"/>
      <protection locked="0"/>
    </xf>
    <xf numFmtId="3" fontId="18" fillId="7" borderId="14" xfId="0" applyNumberFormat="1" applyFont="1" applyFill="1" applyBorder="1" applyAlignment="1" applyProtection="1">
      <alignment horizontal="center" vertical="center" wrapText="1"/>
      <protection locked="0"/>
    </xf>
    <xf numFmtId="0" fontId="31" fillId="0" borderId="0" xfId="0" applyFont="1" applyFill="1" applyAlignment="1" applyProtection="1">
      <alignment/>
      <protection locked="0"/>
    </xf>
    <xf numFmtId="0" fontId="33" fillId="0" borderId="0" xfId="0" applyFont="1" applyFill="1" applyAlignment="1" applyProtection="1">
      <alignment horizontal="right" vertical="center"/>
      <protection locked="0"/>
    </xf>
    <xf numFmtId="43" fontId="31" fillId="0" borderId="0" xfId="42" applyFont="1" applyFill="1" applyAlignment="1" applyProtection="1">
      <alignment/>
      <protection locked="0"/>
    </xf>
    <xf numFmtId="0" fontId="32" fillId="0" borderId="0" xfId="0" applyFont="1" applyFill="1" applyAlignment="1" applyProtection="1">
      <alignment/>
      <protection locked="0"/>
    </xf>
    <xf numFmtId="0" fontId="32" fillId="0" borderId="0" xfId="0" applyFont="1" applyFill="1" applyAlignment="1" applyProtection="1">
      <alignment horizontal="right" vertical="center"/>
      <protection locked="0"/>
    </xf>
    <xf numFmtId="0" fontId="0" fillId="0" borderId="0" xfId="0" applyFont="1" applyFill="1" applyAlignment="1" applyProtection="1">
      <alignment/>
      <protection locked="0"/>
    </xf>
    <xf numFmtId="49" fontId="0" fillId="0" borderId="0" xfId="0" applyNumberFormat="1" applyFont="1" applyFill="1" applyAlignment="1" applyProtection="1">
      <alignment/>
      <protection locked="0"/>
    </xf>
    <xf numFmtId="0" fontId="5" fillId="0" borderId="0" xfId="0" applyFont="1" applyFill="1" applyAlignment="1" applyProtection="1">
      <alignment horizontal="right" vertical="center"/>
      <protection locked="0"/>
    </xf>
    <xf numFmtId="43" fontId="0" fillId="0" borderId="0" xfId="42" applyFont="1" applyFill="1" applyAlignment="1" applyProtection="1">
      <alignment/>
      <protection locked="0"/>
    </xf>
    <xf numFmtId="49" fontId="31" fillId="0" borderId="0" xfId="0" applyNumberFormat="1" applyFont="1" applyFill="1" applyAlignment="1" applyProtection="1">
      <alignment/>
      <protection locked="0"/>
    </xf>
    <xf numFmtId="0" fontId="0" fillId="0" borderId="10" xfId="0" applyFont="1" applyFill="1" applyBorder="1" applyAlignment="1" applyProtection="1">
      <alignment horizontal="center" vertical="center" wrapText="1"/>
      <protection locked="0"/>
    </xf>
    <xf numFmtId="0" fontId="31" fillId="0" borderId="0" xfId="0" applyFont="1" applyAlignment="1" applyProtection="1">
      <alignment wrapText="1"/>
      <protection locked="0"/>
    </xf>
    <xf numFmtId="0" fontId="0" fillId="0" borderId="10" xfId="0" applyFont="1" applyFill="1" applyBorder="1" applyAlignment="1" applyProtection="1">
      <alignment horizontal="center" wrapText="1"/>
      <protection locked="0"/>
    </xf>
    <xf numFmtId="0" fontId="0" fillId="35" borderId="10"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wrapText="1"/>
      <protection locked="0"/>
    </xf>
    <xf numFmtId="43" fontId="0" fillId="35" borderId="10" xfId="42" applyFont="1" applyFill="1" applyBorder="1" applyAlignment="1" applyProtection="1">
      <alignment horizontal="center" wrapText="1"/>
      <protection locked="0"/>
    </xf>
    <xf numFmtId="1" fontId="0" fillId="0" borderId="10" xfId="0" applyNumberFormat="1"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49" fontId="0" fillId="0" borderId="10" xfId="0" applyNumberFormat="1" applyFon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1" fontId="5" fillId="35" borderId="10" xfId="0" applyNumberFormat="1" applyFont="1" applyFill="1" applyBorder="1" applyAlignment="1" applyProtection="1">
      <alignment horizontal="center"/>
      <protection locked="0"/>
    </xf>
    <xf numFmtId="0" fontId="5" fillId="35" borderId="10" xfId="0" applyFont="1" applyFill="1" applyBorder="1" applyAlignment="1" applyProtection="1">
      <alignment horizontal="center"/>
      <protection locked="0"/>
    </xf>
    <xf numFmtId="49" fontId="5" fillId="35" borderId="10" xfId="0" applyNumberFormat="1" applyFont="1" applyFill="1" applyBorder="1" applyAlignment="1" applyProtection="1">
      <alignment horizontal="center"/>
      <protection locked="0"/>
    </xf>
    <xf numFmtId="0" fontId="32" fillId="0" borderId="0" xfId="0" applyFont="1" applyFill="1" applyAlignment="1" applyProtection="1">
      <alignment/>
      <protection locked="0"/>
    </xf>
    <xf numFmtId="0" fontId="31" fillId="0" borderId="0" xfId="0" applyFont="1" applyFill="1" applyAlignment="1" applyProtection="1">
      <alignment horizontal="right"/>
      <protection locked="0"/>
    </xf>
    <xf numFmtId="0" fontId="32" fillId="35" borderId="0" xfId="0" applyFont="1" applyFill="1" applyAlignment="1" applyProtection="1">
      <alignment/>
      <protection locked="0"/>
    </xf>
    <xf numFmtId="2" fontId="31" fillId="0" borderId="0" xfId="0" applyNumberFormat="1" applyFont="1" applyFill="1" applyAlignment="1" applyProtection="1">
      <alignment/>
      <protection locked="0"/>
    </xf>
    <xf numFmtId="43" fontId="32" fillId="0" borderId="0" xfId="42" applyFont="1" applyFill="1" applyAlignment="1" applyProtection="1">
      <alignment/>
      <protection locked="0"/>
    </xf>
    <xf numFmtId="0" fontId="31"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right"/>
      <protection locked="0"/>
    </xf>
    <xf numFmtId="0" fontId="5" fillId="0" borderId="0" xfId="0" applyFont="1" applyFill="1" applyAlignment="1" applyProtection="1">
      <alignment/>
      <protection locked="0"/>
    </xf>
    <xf numFmtId="0" fontId="5" fillId="35" borderId="0" xfId="0" applyFont="1" applyFill="1" applyAlignment="1" applyProtection="1">
      <alignment/>
      <protection locked="0"/>
    </xf>
    <xf numFmtId="0" fontId="31" fillId="35" borderId="0" xfId="0" applyFont="1" applyFill="1" applyAlignment="1" applyProtection="1">
      <alignment/>
      <protection locked="0"/>
    </xf>
    <xf numFmtId="0" fontId="0" fillId="0" borderId="10" xfId="0" applyFont="1" applyFill="1" applyBorder="1" applyAlignment="1" applyProtection="1">
      <alignment/>
      <protection locked="0"/>
    </xf>
    <xf numFmtId="2" fontId="0" fillId="0" borderId="10"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wrapText="1"/>
      <protection locked="0"/>
    </xf>
    <xf numFmtId="2" fontId="0" fillId="0" borderId="10" xfId="0" applyNumberFormat="1" applyFont="1" applyFill="1" applyBorder="1" applyAlignment="1" applyProtection="1">
      <alignment/>
      <protection locked="0"/>
    </xf>
    <xf numFmtId="0" fontId="31" fillId="0" borderId="0" xfId="0" applyFont="1" applyFill="1" applyBorder="1" applyAlignment="1" applyProtection="1">
      <alignment/>
      <protection locked="0"/>
    </xf>
    <xf numFmtId="0" fontId="31" fillId="35" borderId="0" xfId="0" applyFont="1" applyFill="1" applyAlignment="1" applyProtection="1">
      <alignment horizontal="right"/>
      <protection locked="0"/>
    </xf>
    <xf numFmtId="0" fontId="0" fillId="0" borderId="0" xfId="0" applyFill="1" applyAlignment="1" applyProtection="1">
      <alignment horizontal="left" wrapText="1"/>
      <protection locked="0"/>
    </xf>
    <xf numFmtId="0" fontId="0" fillId="35"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5" borderId="31" xfId="0" applyFont="1" applyFill="1" applyBorder="1" applyAlignment="1" applyProtection="1">
      <alignment horizontal="center" wrapText="1"/>
      <protection locked="0"/>
    </xf>
    <xf numFmtId="43" fontId="0" fillId="0" borderId="0" xfId="42" applyFont="1" applyFill="1" applyBorder="1" applyAlignment="1" applyProtection="1">
      <alignment horizontal="center" wrapText="1"/>
      <protection locked="0"/>
    </xf>
    <xf numFmtId="0" fontId="0" fillId="0" borderId="31" xfId="0" applyFont="1" applyFill="1" applyBorder="1" applyAlignment="1" applyProtection="1">
      <alignment horizontal="center" wrapText="1"/>
      <protection locked="0"/>
    </xf>
    <xf numFmtId="2" fontId="0" fillId="0" borderId="31" xfId="0" applyNumberFormat="1"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31" fillId="0" borderId="10" xfId="0" applyFont="1" applyFill="1" applyBorder="1" applyAlignment="1" applyProtection="1">
      <alignment/>
      <protection locked="0"/>
    </xf>
    <xf numFmtId="0" fontId="31" fillId="0" borderId="10" xfId="0" applyFont="1" applyFill="1" applyBorder="1" applyAlignment="1" applyProtection="1">
      <alignment horizontal="right"/>
      <protection locked="0"/>
    </xf>
    <xf numFmtId="2" fontId="31" fillId="0" borderId="10" xfId="0" applyNumberFormat="1" applyFont="1" applyFill="1" applyBorder="1" applyAlignment="1" applyProtection="1">
      <alignment/>
      <protection locked="0"/>
    </xf>
    <xf numFmtId="2" fontId="5" fillId="35" borderId="0" xfId="0" applyNumberFormat="1" applyFont="1" applyFill="1" applyBorder="1" applyAlignment="1" applyProtection="1">
      <alignment horizontal="center"/>
      <protection locked="0"/>
    </xf>
    <xf numFmtId="43" fontId="32" fillId="0" borderId="0" xfId="0" applyNumberFormat="1" applyFont="1" applyFill="1" applyAlignment="1" applyProtection="1">
      <alignment/>
      <protection locked="0"/>
    </xf>
    <xf numFmtId="43" fontId="32" fillId="0" borderId="0" xfId="42" applyFont="1" applyFill="1" applyBorder="1" applyAlignment="1" applyProtection="1">
      <alignment/>
      <protection locked="0"/>
    </xf>
    <xf numFmtId="0" fontId="31" fillId="0" borderId="0" xfId="0" applyFont="1" applyFill="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5" fillId="0" borderId="10" xfId="0" applyFont="1" applyFill="1" applyBorder="1" applyAlignment="1" applyProtection="1">
      <alignment/>
      <protection locked="0"/>
    </xf>
    <xf numFmtId="0" fontId="31" fillId="2" borderId="0" xfId="0" applyFont="1" applyFill="1" applyAlignment="1" applyProtection="1">
      <alignment horizontal="right"/>
      <protection locked="0"/>
    </xf>
    <xf numFmtId="49" fontId="0" fillId="0" borderId="0" xfId="0" applyNumberFormat="1" applyFont="1" applyFill="1" applyAlignment="1" applyProtection="1">
      <alignment horizontal="left"/>
      <protection locked="0"/>
    </xf>
    <xf numFmtId="1" fontId="0" fillId="0" borderId="10" xfId="0" applyNumberFormat="1" applyFont="1" applyFill="1" applyBorder="1" applyAlignment="1" applyProtection="1">
      <alignment horizontal="center" vertical="center" wrapText="1"/>
      <protection locked="0"/>
    </xf>
    <xf numFmtId="179" fontId="0" fillId="0" borderId="10" xfId="0" applyNumberFormat="1" applyFont="1" applyFill="1" applyBorder="1" applyAlignment="1" applyProtection="1">
      <alignment horizontal="center"/>
      <protection locked="0"/>
    </xf>
    <xf numFmtId="0" fontId="32" fillId="35" borderId="0" xfId="0" applyFont="1" applyFill="1" applyAlignment="1" applyProtection="1">
      <alignment horizontal="right"/>
      <protection locked="0"/>
    </xf>
    <xf numFmtId="0" fontId="0" fillId="35" borderId="10" xfId="0" applyFill="1" applyBorder="1" applyAlignment="1" applyProtection="1">
      <alignment horizontal="center" wrapText="1"/>
      <protection locked="0"/>
    </xf>
    <xf numFmtId="0" fontId="0" fillId="35" borderId="0" xfId="0" applyFont="1" applyFill="1" applyAlignment="1" applyProtection="1">
      <alignment horizontal="right"/>
      <protection locked="0"/>
    </xf>
    <xf numFmtId="0" fontId="5" fillId="5" borderId="0" xfId="0" applyFont="1" applyFill="1" applyAlignment="1" applyProtection="1">
      <alignment/>
      <protection locked="0"/>
    </xf>
    <xf numFmtId="0" fontId="5" fillId="5" borderId="0" xfId="0" applyFont="1" applyFill="1" applyAlignment="1" applyProtection="1">
      <alignment vertical="center"/>
      <protection locked="0"/>
    </xf>
    <xf numFmtId="0" fontId="0" fillId="0" borderId="0" xfId="0" applyFont="1" applyFill="1" applyAlignment="1" applyProtection="1">
      <alignment horizontal="right" vertical="center"/>
      <protection locked="0"/>
    </xf>
    <xf numFmtId="14" fontId="5" fillId="0" borderId="0" xfId="0" applyNumberFormat="1" applyFont="1" applyFill="1" applyAlignment="1" applyProtection="1">
      <alignment horizontal="left"/>
      <protection locked="0"/>
    </xf>
    <xf numFmtId="43" fontId="0" fillId="35" borderId="10" xfId="42" applyFont="1" applyFill="1" applyBorder="1" applyAlignment="1" applyProtection="1">
      <alignment horizontal="center" vertical="center"/>
      <protection hidden="1"/>
    </xf>
    <xf numFmtId="43" fontId="5" fillId="35" borderId="10" xfId="42" applyFont="1" applyFill="1" applyBorder="1" applyAlignment="1" applyProtection="1">
      <alignment horizontal="center" vertical="center"/>
      <protection hidden="1"/>
    </xf>
    <xf numFmtId="43" fontId="32" fillId="35" borderId="0" xfId="42" applyFont="1" applyFill="1" applyAlignment="1" applyProtection="1">
      <alignment/>
      <protection hidden="1"/>
    </xf>
    <xf numFmtId="2" fontId="5" fillId="35" borderId="10" xfId="0" applyNumberFormat="1" applyFont="1" applyFill="1" applyBorder="1" applyAlignment="1" applyProtection="1">
      <alignment horizontal="center"/>
      <protection hidden="1"/>
    </xf>
    <xf numFmtId="2" fontId="31" fillId="35" borderId="0" xfId="0" applyNumberFormat="1" applyFont="1" applyFill="1" applyAlignment="1" applyProtection="1">
      <alignment/>
      <protection hidden="1"/>
    </xf>
    <xf numFmtId="2" fontId="31" fillId="35" borderId="0" xfId="0" applyNumberFormat="1" applyFont="1" applyFill="1" applyBorder="1" applyAlignment="1" applyProtection="1">
      <alignment/>
      <protection hidden="1"/>
    </xf>
    <xf numFmtId="43" fontId="32" fillId="35" borderId="10" xfId="0" applyNumberFormat="1" applyFont="1" applyFill="1" applyBorder="1" applyAlignment="1" applyProtection="1">
      <alignment/>
      <protection hidden="1"/>
    </xf>
    <xf numFmtId="2" fontId="5" fillId="35" borderId="31" xfId="0" applyNumberFormat="1" applyFont="1" applyFill="1" applyBorder="1" applyAlignment="1" applyProtection="1">
      <alignment horizontal="center"/>
      <protection hidden="1"/>
    </xf>
    <xf numFmtId="43" fontId="32" fillId="35" borderId="0" xfId="0" applyNumberFormat="1" applyFont="1" applyFill="1" applyAlignment="1" applyProtection="1">
      <alignment/>
      <protection hidden="1"/>
    </xf>
    <xf numFmtId="2" fontId="31" fillId="2" borderId="0" xfId="0" applyNumberFormat="1" applyFont="1" applyFill="1" applyAlignment="1" applyProtection="1">
      <alignment/>
      <protection hidden="1"/>
    </xf>
    <xf numFmtId="2" fontId="0" fillId="35" borderId="10" xfId="42" applyNumberFormat="1" applyFont="1" applyFill="1" applyBorder="1" applyAlignment="1" applyProtection="1">
      <alignment horizontal="center" vertical="center"/>
      <protection hidden="1"/>
    </xf>
    <xf numFmtId="1" fontId="5" fillId="35" borderId="10" xfId="0" applyNumberFormat="1" applyFont="1" applyFill="1" applyBorder="1" applyAlignment="1" applyProtection="1">
      <alignment horizontal="center"/>
      <protection hidden="1"/>
    </xf>
    <xf numFmtId="1" fontId="32" fillId="35" borderId="0" xfId="0" applyNumberFormat="1" applyFont="1" applyFill="1" applyAlignment="1" applyProtection="1">
      <alignment/>
      <protection hidden="1"/>
    </xf>
    <xf numFmtId="0" fontId="5" fillId="35" borderId="10" xfId="0" applyFont="1" applyFill="1" applyBorder="1" applyAlignment="1" applyProtection="1">
      <alignment/>
      <protection hidden="1"/>
    </xf>
    <xf numFmtId="43" fontId="5" fillId="35" borderId="10" xfId="42" applyFont="1" applyFill="1" applyBorder="1" applyAlignment="1" applyProtection="1">
      <alignment/>
      <protection hidden="1"/>
    </xf>
    <xf numFmtId="43" fontId="0" fillId="35" borderId="0" xfId="0" applyNumberFormat="1" applyFont="1" applyFill="1" applyAlignment="1" applyProtection="1">
      <alignment/>
      <protection hidden="1"/>
    </xf>
    <xf numFmtId="0" fontId="19" fillId="0" borderId="3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183" fontId="20" fillId="0" borderId="17" xfId="0" applyNumberFormat="1"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15" xfId="58" applyFont="1" applyBorder="1" applyAlignment="1" applyProtection="1">
      <alignment horizontal="center" vertical="center" wrapText="1"/>
      <protection locked="0"/>
    </xf>
    <xf numFmtId="0" fontId="23" fillId="0" borderId="32" xfId="58" applyFont="1" applyBorder="1" applyAlignment="1" applyProtection="1">
      <alignment horizontal="center" vertical="center" wrapText="1"/>
      <protection locked="0"/>
    </xf>
    <xf numFmtId="0" fontId="23" fillId="36" borderId="15" xfId="58"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0" fillId="0" borderId="0" xfId="0" applyAlignment="1" applyProtection="1">
      <alignment/>
      <protection locked="0"/>
    </xf>
    <xf numFmtId="0" fontId="0" fillId="37" borderId="33" xfId="0" applyFill="1" applyBorder="1" applyAlignment="1" applyProtection="1">
      <alignment/>
      <protection locked="0"/>
    </xf>
    <xf numFmtId="183" fontId="110" fillId="37" borderId="33" xfId="0" applyNumberFormat="1" applyFont="1" applyFill="1" applyBorder="1" applyAlignment="1" applyProtection="1">
      <alignment/>
      <protection locked="0"/>
    </xf>
    <xf numFmtId="0" fontId="110" fillId="37" borderId="33" xfId="0" applyFont="1" applyFill="1" applyBorder="1" applyAlignment="1" applyProtection="1">
      <alignment/>
      <protection locked="0"/>
    </xf>
    <xf numFmtId="0" fontId="0" fillId="37" borderId="34" xfId="0" applyFill="1" applyBorder="1" applyAlignment="1" applyProtection="1">
      <alignment/>
      <protection locked="0"/>
    </xf>
    <xf numFmtId="0" fontId="0" fillId="6" borderId="10" xfId="0" applyFill="1" applyBorder="1" applyAlignment="1" applyProtection="1">
      <alignment/>
      <protection locked="0"/>
    </xf>
    <xf numFmtId="0" fontId="0" fillId="0" borderId="33" xfId="0" applyBorder="1" applyAlignment="1" applyProtection="1">
      <alignment/>
      <protection locked="0"/>
    </xf>
    <xf numFmtId="183" fontId="0" fillId="0" borderId="33" xfId="0" applyNumberFormat="1" applyBorder="1" applyAlignment="1" applyProtection="1">
      <alignment/>
      <protection locked="0"/>
    </xf>
    <xf numFmtId="0" fontId="0" fillId="0" borderId="34" xfId="0" applyBorder="1" applyAlignment="1" applyProtection="1">
      <alignment/>
      <protection locked="0"/>
    </xf>
    <xf numFmtId="0" fontId="113" fillId="0" borderId="34" xfId="0" applyFont="1" applyBorder="1" applyAlignment="1" applyProtection="1">
      <alignment/>
      <protection locked="0"/>
    </xf>
    <xf numFmtId="0" fontId="113" fillId="0" borderId="0" xfId="0" applyFont="1" applyAlignment="1" applyProtection="1">
      <alignment/>
      <protection locked="0"/>
    </xf>
    <xf numFmtId="0" fontId="0" fillId="37" borderId="35" xfId="0" applyFill="1" applyBorder="1" applyAlignment="1" applyProtection="1">
      <alignment/>
      <protection locked="0"/>
    </xf>
    <xf numFmtId="183" fontId="0" fillId="37" borderId="33" xfId="0" applyNumberFormat="1" applyFill="1" applyBorder="1" applyAlignment="1" applyProtection="1">
      <alignment/>
      <protection locked="0"/>
    </xf>
    <xf numFmtId="0" fontId="0" fillId="38" borderId="33" xfId="0" applyFill="1" applyBorder="1" applyAlignment="1" applyProtection="1">
      <alignment/>
      <protection locked="0"/>
    </xf>
    <xf numFmtId="183" fontId="0" fillId="38" borderId="33" xfId="0" applyNumberFormat="1" applyFill="1" applyBorder="1" applyAlignment="1" applyProtection="1">
      <alignment/>
      <protection locked="0"/>
    </xf>
    <xf numFmtId="0" fontId="110" fillId="38" borderId="33" xfId="0" applyFont="1" applyFill="1" applyBorder="1" applyAlignment="1" applyProtection="1">
      <alignment/>
      <protection locked="0"/>
    </xf>
    <xf numFmtId="0" fontId="0" fillId="38" borderId="34" xfId="0" applyFill="1" applyBorder="1" applyAlignment="1" applyProtection="1">
      <alignment/>
      <protection locked="0"/>
    </xf>
    <xf numFmtId="0" fontId="0" fillId="0" borderId="36" xfId="0" applyBorder="1" applyAlignment="1" applyProtection="1">
      <alignment/>
      <protection locked="0"/>
    </xf>
    <xf numFmtId="183" fontId="0" fillId="0" borderId="0" xfId="0" applyNumberFormat="1" applyAlignment="1" applyProtection="1">
      <alignment/>
      <protection locked="0"/>
    </xf>
    <xf numFmtId="49" fontId="27" fillId="0" borderId="0" xfId="0" applyNumberFormat="1" applyFont="1" applyAlignment="1" applyProtection="1">
      <alignment vertical="center" wrapText="1"/>
      <protection locked="0"/>
    </xf>
    <xf numFmtId="49" fontId="27" fillId="0" borderId="0" xfId="0" applyNumberFormat="1" applyFont="1" applyAlignment="1" applyProtection="1">
      <alignment/>
      <protection locked="0"/>
    </xf>
    <xf numFmtId="183" fontId="27" fillId="0" borderId="0" xfId="0" applyNumberFormat="1" applyFont="1" applyAlignment="1" applyProtection="1">
      <alignment/>
      <protection locked="0"/>
    </xf>
    <xf numFmtId="0" fontId="27" fillId="0" borderId="0" xfId="0" applyFont="1" applyAlignment="1" applyProtection="1">
      <alignment/>
      <protection locked="0"/>
    </xf>
    <xf numFmtId="0" fontId="18" fillId="0" borderId="0" xfId="58" applyFont="1" applyAlignment="1" applyProtection="1">
      <alignment horizontal="center" vertical="center"/>
      <protection locked="0"/>
    </xf>
    <xf numFmtId="0" fontId="0" fillId="6" borderId="10" xfId="0" applyFill="1" applyBorder="1" applyAlignment="1" applyProtection="1">
      <alignment/>
      <protection hidden="1"/>
    </xf>
    <xf numFmtId="0" fontId="0" fillId="6" borderId="11" xfId="0" applyFill="1" applyBorder="1" applyAlignment="1" applyProtection="1">
      <alignment/>
      <protection hidden="1"/>
    </xf>
    <xf numFmtId="0" fontId="25" fillId="0" borderId="14" xfId="0" applyFont="1" applyBorder="1" applyAlignment="1" applyProtection="1">
      <alignment horizontal="center" vertical="center" textRotation="90" wrapText="1"/>
      <protection locked="0"/>
    </xf>
    <xf numFmtId="0" fontId="25" fillId="0" borderId="14" xfId="0" applyFont="1" applyFill="1" applyBorder="1" applyAlignment="1" applyProtection="1">
      <alignment horizontal="center" vertical="center" textRotation="90" wrapText="1"/>
      <protection locked="0"/>
    </xf>
    <xf numFmtId="0" fontId="0" fillId="0" borderId="10" xfId="0" applyFill="1" applyBorder="1" applyAlignment="1" applyProtection="1">
      <alignment/>
      <protection locked="0"/>
    </xf>
    <xf numFmtId="0" fontId="19" fillId="0" borderId="0" xfId="0" applyFont="1" applyAlignment="1" applyProtection="1">
      <alignment vertical="center" wrapText="1"/>
      <protection locked="0"/>
    </xf>
    <xf numFmtId="0" fontId="104" fillId="31" borderId="7" xfId="56" applyBorder="1" applyAlignment="1" applyProtection="1">
      <alignment/>
      <protection locked="0"/>
    </xf>
    <xf numFmtId="49" fontId="104" fillId="31" borderId="7" xfId="56" applyNumberFormat="1" applyBorder="1" applyAlignment="1" applyProtection="1">
      <alignment horizontal="left"/>
      <protection locked="0"/>
    </xf>
    <xf numFmtId="0" fontId="104" fillId="31" borderId="7" xfId="56" applyBorder="1" applyAlignment="1" applyProtection="1">
      <alignment wrapText="1"/>
      <protection locked="0"/>
    </xf>
    <xf numFmtId="0" fontId="104" fillId="31" borderId="7" xfId="56" applyBorder="1" applyAlignment="1" applyProtection="1">
      <alignment vertical="center"/>
      <protection locked="0"/>
    </xf>
    <xf numFmtId="0" fontId="112" fillId="31" borderId="10" xfId="56" applyFont="1" applyBorder="1" applyAlignment="1" applyProtection="1">
      <alignment horizontal="right"/>
      <protection locked="0"/>
    </xf>
    <xf numFmtId="0" fontId="112" fillId="31" borderId="10" xfId="56" applyFont="1" applyBorder="1" applyAlignment="1" applyProtection="1">
      <alignment horizontal="left"/>
      <protection locked="0"/>
    </xf>
    <xf numFmtId="0" fontId="112" fillId="31" borderId="12" xfId="56" applyFont="1" applyBorder="1" applyAlignment="1" applyProtection="1">
      <alignment horizontal="right"/>
      <protection locked="0"/>
    </xf>
    <xf numFmtId="3" fontId="112" fillId="31" borderId="19" xfId="56" applyNumberFormat="1" applyFont="1" applyBorder="1" applyAlignment="1" applyProtection="1">
      <alignment horizontal="center" vertical="center"/>
      <protection locked="0"/>
    </xf>
    <xf numFmtId="0" fontId="112" fillId="31" borderId="0" xfId="56" applyFont="1" applyAlignment="1" applyProtection="1">
      <alignment/>
      <protection locked="0"/>
    </xf>
    <xf numFmtId="0" fontId="112" fillId="31" borderId="10" xfId="56" applyFont="1" applyBorder="1" applyAlignment="1" applyProtection="1">
      <alignment/>
      <protection locked="0"/>
    </xf>
    <xf numFmtId="49" fontId="112" fillId="31" borderId="10" xfId="56" applyNumberFormat="1" applyFont="1" applyBorder="1" applyAlignment="1" applyProtection="1">
      <alignment horizontal="left"/>
      <protection locked="0"/>
    </xf>
    <xf numFmtId="0" fontId="112" fillId="31" borderId="10" xfId="56" applyFont="1" applyBorder="1" applyAlignment="1" applyProtection="1">
      <alignment wrapText="1"/>
      <protection locked="0"/>
    </xf>
    <xf numFmtId="0" fontId="112" fillId="31" borderId="0" xfId="56" applyFont="1" applyAlignment="1" applyProtection="1">
      <alignment vertical="center"/>
      <protection locked="0"/>
    </xf>
    <xf numFmtId="0" fontId="20" fillId="0" borderId="0" xfId="0" applyFont="1" applyAlignment="1" applyProtection="1">
      <alignment vertical="center"/>
      <protection locked="0"/>
    </xf>
    <xf numFmtId="0" fontId="104" fillId="31" borderId="14" xfId="56" applyBorder="1" applyAlignment="1" applyProtection="1">
      <alignment/>
      <protection locked="0"/>
    </xf>
    <xf numFmtId="49" fontId="104" fillId="31" borderId="14" xfId="56" applyNumberFormat="1" applyBorder="1" applyAlignment="1" applyProtection="1">
      <alignment horizontal="left"/>
      <protection locked="0"/>
    </xf>
    <xf numFmtId="0" fontId="104" fillId="31" borderId="14" xfId="56" applyBorder="1" applyAlignment="1" applyProtection="1">
      <alignment wrapText="1"/>
      <protection locked="0"/>
    </xf>
    <xf numFmtId="0" fontId="104" fillId="31" borderId="14" xfId="56" applyBorder="1" applyAlignment="1" applyProtection="1">
      <alignment horizontal="center" vertical="center" wrapText="1"/>
      <protection locked="0"/>
    </xf>
    <xf numFmtId="0" fontId="104" fillId="31" borderId="0" xfId="56" applyAlignment="1" applyProtection="1">
      <alignment vertical="center"/>
      <protection locked="0"/>
    </xf>
    <xf numFmtId="49" fontId="21" fillId="0" borderId="0" xfId="0" applyNumberFormat="1" applyFont="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0" fontId="97" fillId="29" borderId="10" xfId="48" applyBorder="1" applyAlignment="1" applyProtection="1">
      <alignment horizontal="center" vertical="center" wrapText="1"/>
      <protection locked="0"/>
    </xf>
    <xf numFmtId="0" fontId="19" fillId="0" borderId="0" xfId="0" applyFont="1" applyAlignment="1" applyProtection="1">
      <alignment horizontal="center" vertical="center"/>
      <protection locked="0"/>
    </xf>
    <xf numFmtId="4" fontId="22" fillId="0" borderId="0" xfId="0" applyNumberFormat="1" applyFont="1" applyAlignment="1" applyProtection="1">
      <alignment horizontal="center"/>
      <protection locked="0"/>
    </xf>
    <xf numFmtId="0" fontId="19" fillId="0" borderId="0" xfId="0" applyFont="1" applyFill="1" applyAlignment="1" applyProtection="1">
      <alignment horizontal="center" vertical="center"/>
      <protection locked="0"/>
    </xf>
    <xf numFmtId="0" fontId="12" fillId="0" borderId="10" xfId="0" applyFont="1" applyBorder="1" applyAlignment="1" applyProtection="1">
      <alignment/>
      <protection locked="0"/>
    </xf>
    <xf numFmtId="1" fontId="12" fillId="0" borderId="10" xfId="0" applyNumberFormat="1" applyFont="1" applyBorder="1" applyAlignment="1" applyProtection="1">
      <alignment horizontal="center"/>
      <protection locked="0"/>
    </xf>
    <xf numFmtId="0" fontId="13" fillId="0" borderId="10" xfId="0" applyFont="1" applyBorder="1" applyAlignment="1" applyProtection="1">
      <alignment horizontal="center"/>
      <protection locked="0"/>
    </xf>
    <xf numFmtId="1" fontId="13" fillId="0" borderId="10" xfId="0" applyNumberFormat="1" applyFont="1" applyBorder="1" applyAlignment="1" applyProtection="1">
      <alignment horizontal="center"/>
      <protection locked="0"/>
    </xf>
    <xf numFmtId="0" fontId="23" fillId="0" borderId="0" xfId="0" applyFont="1" applyAlignment="1" applyProtection="1">
      <alignment vertical="center" wrapText="1"/>
      <protection locked="0"/>
    </xf>
    <xf numFmtId="0" fontId="23" fillId="0" borderId="37" xfId="0" applyFont="1" applyBorder="1" applyAlignment="1" applyProtection="1">
      <alignment vertical="center" wrapText="1"/>
      <protection locked="0"/>
    </xf>
    <xf numFmtId="0" fontId="23" fillId="0" borderId="37" xfId="0" applyFont="1" applyFill="1" applyBorder="1" applyAlignment="1" applyProtection="1">
      <alignment vertical="center" wrapText="1"/>
      <protection locked="0"/>
    </xf>
    <xf numFmtId="0" fontId="23" fillId="0" borderId="0" xfId="58" applyFont="1" applyAlignment="1" applyProtection="1">
      <alignment horizontal="center" vertical="center"/>
      <protection locked="0"/>
    </xf>
    <xf numFmtId="49" fontId="24" fillId="0" borderId="0" xfId="0" applyNumberFormat="1" applyFont="1" applyAlignment="1" applyProtection="1">
      <alignment horizontal="left" vertical="center"/>
      <protection locked="0"/>
    </xf>
    <xf numFmtId="0" fontId="22" fillId="0" borderId="0" xfId="0" applyFont="1" applyAlignment="1" applyProtection="1">
      <alignment vertical="center" wrapText="1"/>
      <protection locked="0"/>
    </xf>
    <xf numFmtId="49" fontId="29" fillId="0" borderId="0" xfId="0" applyNumberFormat="1" applyFont="1" applyAlignment="1" applyProtection="1">
      <alignment horizontal="left" vertical="center"/>
      <protection locked="0"/>
    </xf>
    <xf numFmtId="49" fontId="29" fillId="0" borderId="0" xfId="0" applyNumberFormat="1" applyFont="1" applyAlignment="1" applyProtection="1">
      <alignment horizontal="left" vertical="center" wrapText="1"/>
      <protection locked="0"/>
    </xf>
    <xf numFmtId="0" fontId="12" fillId="0" borderId="0" xfId="0" applyFont="1" applyAlignment="1" applyProtection="1">
      <alignment horizontal="center" vertical="center"/>
      <protection locked="0"/>
    </xf>
    <xf numFmtId="3" fontId="18" fillId="0" borderId="14" xfId="58" applyNumberFormat="1" applyFont="1" applyBorder="1" applyAlignment="1" applyProtection="1">
      <alignment horizontal="center" vertical="center"/>
      <protection hidden="1"/>
    </xf>
    <xf numFmtId="39" fontId="27" fillId="0" borderId="14" xfId="42" applyNumberFormat="1" applyFont="1" applyBorder="1" applyAlignment="1" applyProtection="1">
      <alignment horizontal="center" vertical="center"/>
      <protection hidden="1"/>
    </xf>
    <xf numFmtId="3" fontId="18" fillId="0" borderId="15" xfId="58" applyNumberFormat="1" applyFont="1" applyBorder="1" applyAlignment="1" applyProtection="1">
      <alignment horizontal="center" vertical="center"/>
      <protection hidden="1"/>
    </xf>
    <xf numFmtId="39" fontId="27" fillId="0" borderId="15" xfId="42" applyNumberFormat="1" applyFont="1" applyBorder="1" applyAlignment="1" applyProtection="1">
      <alignment horizontal="center" vertical="center"/>
      <protection hidden="1"/>
    </xf>
    <xf numFmtId="3" fontId="104" fillId="31" borderId="7" xfId="56" applyNumberFormat="1" applyBorder="1" applyAlignment="1" applyProtection="1">
      <alignment horizontal="center" vertical="center"/>
      <protection hidden="1"/>
    </xf>
    <xf numFmtId="37" fontId="18" fillId="0" borderId="14" xfId="42" applyNumberFormat="1" applyFont="1" applyBorder="1" applyAlignment="1" applyProtection="1">
      <alignment horizontal="center" vertical="center" wrapText="1"/>
      <protection hidden="1"/>
    </xf>
    <xf numFmtId="37" fontId="18" fillId="0" borderId="15" xfId="42" applyNumberFormat="1" applyFont="1" applyBorder="1" applyAlignment="1" applyProtection="1">
      <alignment horizontal="center" vertical="center" wrapText="1"/>
      <protection hidden="1"/>
    </xf>
    <xf numFmtId="3" fontId="18" fillId="0" borderId="10" xfId="58" applyNumberFormat="1" applyFont="1" applyBorder="1" applyAlignment="1" applyProtection="1">
      <alignment horizontal="center" vertical="center"/>
      <protection hidden="1"/>
    </xf>
    <xf numFmtId="39" fontId="27" fillId="0" borderId="10" xfId="42" applyNumberFormat="1" applyFont="1" applyBorder="1" applyAlignment="1" applyProtection="1">
      <alignment horizontal="center" vertical="center"/>
      <protection hidden="1"/>
    </xf>
    <xf numFmtId="3" fontId="112" fillId="31" borderId="19" xfId="56" applyNumberFormat="1" applyFont="1" applyBorder="1" applyAlignment="1" applyProtection="1">
      <alignment horizontal="center" vertical="center"/>
      <protection hidden="1"/>
    </xf>
    <xf numFmtId="37" fontId="18" fillId="0" borderId="10" xfId="42" applyNumberFormat="1" applyFont="1" applyBorder="1" applyAlignment="1" applyProtection="1">
      <alignment horizontal="center" vertical="center" wrapText="1"/>
      <protection hidden="1"/>
    </xf>
    <xf numFmtId="3" fontId="112" fillId="31" borderId="10" xfId="56" applyNumberFormat="1" applyFont="1" applyBorder="1" applyAlignment="1" applyProtection="1">
      <alignment horizontal="center" vertical="center"/>
      <protection hidden="1"/>
    </xf>
    <xf numFmtId="3" fontId="104" fillId="31" borderId="14" xfId="56" applyNumberFormat="1" applyBorder="1" applyAlignment="1" applyProtection="1">
      <alignment horizontal="center" vertical="center"/>
      <protection hidden="1"/>
    </xf>
    <xf numFmtId="177" fontId="97" fillId="29" borderId="10" xfId="48" applyNumberFormat="1" applyBorder="1" applyAlignment="1" applyProtection="1">
      <alignment horizontal="center"/>
      <protection hidden="1"/>
    </xf>
    <xf numFmtId="1" fontId="114" fillId="29" borderId="10" xfId="48" applyNumberFormat="1" applyFont="1" applyBorder="1" applyAlignment="1" applyProtection="1">
      <alignment horizontal="center"/>
      <protection hidden="1"/>
    </xf>
    <xf numFmtId="1" fontId="97" fillId="29" borderId="10" xfId="48" applyNumberFormat="1" applyBorder="1" applyAlignment="1" applyProtection="1">
      <alignment horizontal="center"/>
      <protection hidden="1"/>
    </xf>
    <xf numFmtId="0" fontId="13" fillId="0" borderId="0" xfId="59" applyFont="1" applyAlignment="1" applyProtection="1">
      <alignment horizontal="center"/>
      <protection locked="0"/>
    </xf>
    <xf numFmtId="0" fontId="12" fillId="0" borderId="0" xfId="59" applyFont="1" applyAlignment="1" applyProtection="1">
      <alignment horizontal="center"/>
      <protection locked="0"/>
    </xf>
    <xf numFmtId="0" fontId="12" fillId="0" borderId="0" xfId="59" applyFont="1" applyProtection="1">
      <alignment/>
      <protection locked="0"/>
    </xf>
    <xf numFmtId="0" fontId="12" fillId="0" borderId="0" xfId="0" applyFont="1" applyBorder="1" applyAlignment="1" applyProtection="1">
      <alignment horizontal="right" vertical="center" wrapText="1"/>
      <protection locked="0"/>
    </xf>
    <xf numFmtId="0" fontId="12" fillId="0" borderId="0" xfId="0" applyFont="1" applyAlignment="1" applyProtection="1">
      <alignment horizontal="right"/>
      <protection locked="0"/>
    </xf>
    <xf numFmtId="0" fontId="12" fillId="0" borderId="0" xfId="0" applyFont="1" applyAlignment="1" applyProtection="1">
      <alignment horizontal="left" vertical="center"/>
      <protection locked="0"/>
    </xf>
    <xf numFmtId="0" fontId="12" fillId="0" borderId="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0" fontId="13" fillId="0" borderId="0" xfId="0" applyFont="1" applyAlignment="1" applyProtection="1">
      <alignment/>
      <protection locked="0"/>
    </xf>
    <xf numFmtId="0" fontId="13" fillId="0" borderId="0" xfId="0" applyFont="1" applyBorder="1" applyAlignment="1" applyProtection="1">
      <alignment horizontal="center"/>
      <protection locked="0"/>
    </xf>
    <xf numFmtId="0" fontId="12" fillId="0" borderId="0" xfId="0" applyFont="1" applyFill="1" applyBorder="1" applyAlignment="1" applyProtection="1">
      <alignment horizontal="center"/>
      <protection locked="0"/>
    </xf>
    <xf numFmtId="176" fontId="13" fillId="0" borderId="0" xfId="0" applyNumberFormat="1" applyFont="1" applyAlignment="1" applyProtection="1">
      <alignment horizontal="center"/>
      <protection locked="0"/>
    </xf>
    <xf numFmtId="0" fontId="12" fillId="0" borderId="10" xfId="59" applyFont="1" applyBorder="1" applyAlignment="1" applyProtection="1">
      <alignment horizontal="center" vertical="center" wrapText="1"/>
      <protection locked="0"/>
    </xf>
    <xf numFmtId="0" fontId="12" fillId="0" borderId="12" xfId="59" applyFont="1" applyBorder="1" applyAlignment="1" applyProtection="1">
      <alignment horizontal="center" vertical="center" wrapText="1"/>
      <protection locked="0"/>
    </xf>
    <xf numFmtId="0" fontId="12" fillId="3" borderId="10" xfId="0" applyFont="1" applyFill="1" applyBorder="1" applyAlignment="1" applyProtection="1">
      <alignment wrapText="1"/>
      <protection locked="0"/>
    </xf>
    <xf numFmtId="0" fontId="13" fillId="35" borderId="10" xfId="0" applyFont="1" applyFill="1" applyBorder="1" applyAlignment="1" applyProtection="1">
      <alignment wrapText="1"/>
      <protection locked="0"/>
    </xf>
    <xf numFmtId="0" fontId="15" fillId="0" borderId="26" xfId="59" applyFont="1" applyBorder="1" applyAlignment="1" applyProtection="1">
      <alignment horizontal="center" vertical="center" wrapText="1"/>
      <protection locked="0"/>
    </xf>
    <xf numFmtId="0" fontId="12" fillId="13" borderId="20" xfId="59" applyFont="1" applyFill="1" applyBorder="1" applyProtection="1">
      <alignment/>
      <protection locked="0"/>
    </xf>
    <xf numFmtId="0" fontId="12" fillId="0" borderId="10" xfId="59" applyFont="1" applyBorder="1" applyProtection="1">
      <alignment/>
      <protection locked="0"/>
    </xf>
    <xf numFmtId="1" fontId="12" fillId="0" borderId="10" xfId="59" applyNumberFormat="1" applyFont="1" applyBorder="1" applyProtection="1">
      <alignment/>
      <protection locked="0"/>
    </xf>
    <xf numFmtId="176" fontId="12" fillId="0" borderId="10" xfId="59" applyNumberFormat="1" applyFont="1" applyBorder="1" applyProtection="1">
      <alignment/>
      <protection locked="0"/>
    </xf>
    <xf numFmtId="1" fontId="12" fillId="0" borderId="10" xfId="0" applyNumberFormat="1" applyFont="1" applyBorder="1" applyAlignment="1" applyProtection="1">
      <alignment/>
      <protection locked="0"/>
    </xf>
    <xf numFmtId="0" fontId="15" fillId="0" borderId="27" xfId="59" applyFont="1" applyBorder="1" applyAlignment="1" applyProtection="1">
      <alignment horizontal="center" vertical="center" wrapText="1"/>
      <protection locked="0"/>
    </xf>
    <xf numFmtId="0" fontId="15" fillId="0" borderId="27" xfId="59" applyFont="1" applyFill="1" applyBorder="1" applyAlignment="1" applyProtection="1">
      <alignment horizontal="center" vertical="center" wrapText="1"/>
      <protection locked="0"/>
    </xf>
    <xf numFmtId="0" fontId="15" fillId="0" borderId="29" xfId="59" applyFont="1" applyBorder="1" applyAlignment="1" applyProtection="1">
      <alignment horizontal="center" vertical="center" wrapText="1"/>
      <protection locked="0"/>
    </xf>
    <xf numFmtId="0" fontId="12" fillId="13" borderId="20" xfId="59" applyFont="1" applyFill="1" applyBorder="1" applyAlignment="1" applyProtection="1">
      <alignment horizontal="center" wrapText="1"/>
      <protection locked="0"/>
    </xf>
    <xf numFmtId="0" fontId="12" fillId="0" borderId="10" xfId="59" applyFont="1" applyBorder="1" applyAlignment="1" applyProtection="1">
      <alignment wrapText="1"/>
      <protection locked="0"/>
    </xf>
    <xf numFmtId="176" fontId="12" fillId="0" borderId="10" xfId="59" applyNumberFormat="1" applyFont="1" applyBorder="1" applyAlignment="1" applyProtection="1">
      <alignment wrapText="1"/>
      <protection locked="0"/>
    </xf>
    <xf numFmtId="0" fontId="15" fillId="39" borderId="26" xfId="59" applyFont="1" applyFill="1" applyBorder="1" applyAlignment="1" applyProtection="1">
      <alignment horizontal="center" vertical="center" wrapText="1"/>
      <protection locked="0"/>
    </xf>
    <xf numFmtId="0" fontId="15" fillId="39" borderId="27" xfId="59" applyFont="1" applyFill="1" applyBorder="1" applyAlignment="1" applyProtection="1">
      <alignment horizontal="center" vertical="center" wrapText="1"/>
      <protection locked="0"/>
    </xf>
    <xf numFmtId="0" fontId="15" fillId="39" borderId="29" xfId="59" applyFont="1" applyFill="1" applyBorder="1" applyAlignment="1" applyProtection="1">
      <alignment horizontal="center" vertical="center" wrapText="1"/>
      <protection locked="0"/>
    </xf>
    <xf numFmtId="0" fontId="15" fillId="0" borderId="38" xfId="59" applyFont="1" applyBorder="1" applyAlignment="1" applyProtection="1">
      <alignment horizontal="center" vertical="center" wrapText="1"/>
      <protection locked="0"/>
    </xf>
    <xf numFmtId="0" fontId="12" fillId="13" borderId="10" xfId="59" applyFont="1" applyFill="1" applyBorder="1" applyAlignment="1" applyProtection="1">
      <alignment horizontal="center" wrapText="1"/>
      <protection locked="0"/>
    </xf>
    <xf numFmtId="0" fontId="15" fillId="0" borderId="20" xfId="59" applyFont="1" applyBorder="1" applyAlignment="1" applyProtection="1">
      <alignment horizontal="center" vertical="center" wrapText="1"/>
      <protection locked="0"/>
    </xf>
    <xf numFmtId="0" fontId="15" fillId="0" borderId="39" xfId="59" applyFont="1" applyBorder="1" applyAlignment="1" applyProtection="1">
      <alignment horizontal="center" vertical="center" wrapText="1"/>
      <protection locked="0"/>
    </xf>
    <xf numFmtId="0" fontId="15" fillId="0" borderId="40" xfId="59" applyFont="1" applyBorder="1" applyAlignment="1" applyProtection="1">
      <alignment horizontal="center" vertical="center" wrapText="1"/>
      <protection locked="0"/>
    </xf>
    <xf numFmtId="0" fontId="15" fillId="0" borderId="41" xfId="59" applyFont="1" applyBorder="1" applyAlignment="1" applyProtection="1">
      <alignment horizontal="center" vertical="center" wrapText="1"/>
      <protection locked="0"/>
    </xf>
    <xf numFmtId="0" fontId="15" fillId="39" borderId="41" xfId="59" applyFont="1" applyFill="1" applyBorder="1" applyAlignment="1" applyProtection="1">
      <alignment horizontal="center" vertical="center" wrapText="1"/>
      <protection locked="0"/>
    </xf>
    <xf numFmtId="0" fontId="15" fillId="0" borderId="42" xfId="59" applyFont="1" applyBorder="1" applyAlignment="1" applyProtection="1">
      <alignment horizontal="center" vertical="center" wrapText="1"/>
      <protection locked="0"/>
    </xf>
    <xf numFmtId="0" fontId="15" fillId="0" borderId="43" xfId="59" applyFont="1" applyBorder="1" applyAlignment="1" applyProtection="1">
      <alignment horizontal="center" vertical="center" wrapText="1"/>
      <protection locked="0"/>
    </xf>
    <xf numFmtId="0" fontId="15" fillId="0" borderId="44" xfId="59" applyFont="1" applyBorder="1" applyAlignment="1" applyProtection="1">
      <alignment horizontal="center" vertical="center" wrapText="1"/>
      <protection locked="0"/>
    </xf>
    <xf numFmtId="1" fontId="12" fillId="0" borderId="10" xfId="59" applyNumberFormat="1" applyFont="1" applyFill="1" applyBorder="1" applyProtection="1">
      <alignment/>
      <protection locked="0"/>
    </xf>
    <xf numFmtId="0" fontId="15" fillId="0" borderId="12" xfId="59" applyFont="1" applyBorder="1" applyAlignment="1" applyProtection="1">
      <alignment horizontal="center" vertical="center" wrapText="1"/>
      <protection locked="0"/>
    </xf>
    <xf numFmtId="0" fontId="15" fillId="0" borderId="10" xfId="59" applyFont="1" applyBorder="1" applyAlignment="1" applyProtection="1">
      <alignment horizontal="center" vertical="center" wrapText="1"/>
      <protection locked="0"/>
    </xf>
    <xf numFmtId="0" fontId="15" fillId="11" borderId="10" xfId="59" applyFont="1" applyFill="1" applyBorder="1" applyAlignment="1" applyProtection="1">
      <alignment horizontal="center" vertical="center" textRotation="90"/>
      <protection locked="0"/>
    </xf>
    <xf numFmtId="0" fontId="14" fillId="11" borderId="10" xfId="59" applyFont="1" applyFill="1" applyBorder="1" applyAlignment="1" applyProtection="1">
      <alignment horizontal="center" vertical="center" wrapText="1"/>
      <protection locked="0"/>
    </xf>
    <xf numFmtId="0" fontId="12" fillId="11" borderId="10" xfId="59" applyFont="1" applyFill="1" applyBorder="1" applyProtection="1">
      <alignment/>
      <protection locked="0"/>
    </xf>
    <xf numFmtId="1" fontId="12" fillId="11" borderId="10" xfId="59" applyNumberFormat="1" applyFont="1" applyFill="1" applyBorder="1" applyProtection="1">
      <alignment/>
      <protection locked="0"/>
    </xf>
    <xf numFmtId="0" fontId="12" fillId="11" borderId="10" xfId="59" applyFont="1" applyFill="1" applyBorder="1" applyAlignment="1" applyProtection="1">
      <alignment horizontal="center" vertical="center" wrapText="1"/>
      <protection locked="0"/>
    </xf>
    <xf numFmtId="176" fontId="12" fillId="11" borderId="10" xfId="59" applyNumberFormat="1" applyFont="1" applyFill="1" applyBorder="1" applyProtection="1">
      <alignment/>
      <protection locked="0"/>
    </xf>
    <xf numFmtId="1" fontId="12" fillId="11" borderId="10" xfId="0" applyNumberFormat="1" applyFont="1" applyFill="1" applyBorder="1" applyAlignment="1" applyProtection="1">
      <alignment/>
      <protection locked="0"/>
    </xf>
    <xf numFmtId="0" fontId="12" fillId="11" borderId="10" xfId="0" applyFont="1" applyFill="1" applyBorder="1" applyAlignment="1" applyProtection="1">
      <alignment/>
      <protection locked="0"/>
    </xf>
    <xf numFmtId="0" fontId="12" fillId="0" borderId="0" xfId="59" applyFont="1" applyBorder="1" applyAlignment="1" applyProtection="1">
      <alignment horizontal="center"/>
      <protection locked="0"/>
    </xf>
    <xf numFmtId="0" fontId="12" fillId="0" borderId="0" xfId="59" applyFont="1" applyBorder="1" applyProtection="1">
      <alignment/>
      <protection locked="0"/>
    </xf>
    <xf numFmtId="0" fontId="15" fillId="0" borderId="0" xfId="0" applyFont="1" applyAlignment="1" applyProtection="1">
      <alignment horizontal="center"/>
      <protection locked="0"/>
    </xf>
    <xf numFmtId="0" fontId="15" fillId="0" borderId="0" xfId="59" applyFont="1" applyProtection="1">
      <alignment/>
      <protection locked="0"/>
    </xf>
    <xf numFmtId="0" fontId="15" fillId="0" borderId="0" xfId="0" applyFont="1" applyAlignment="1" applyProtection="1">
      <alignment/>
      <protection locked="0"/>
    </xf>
    <xf numFmtId="0" fontId="15" fillId="0" borderId="0" xfId="0" applyFont="1" applyAlignment="1" applyProtection="1">
      <alignment horizontal="right"/>
      <protection locked="0"/>
    </xf>
    <xf numFmtId="0" fontId="13" fillId="0" borderId="0" xfId="59" applyFont="1" applyAlignment="1" applyProtection="1">
      <alignment horizontal="left"/>
      <protection locked="0"/>
    </xf>
    <xf numFmtId="0" fontId="16" fillId="0" borderId="0" xfId="0" applyFont="1" applyAlignment="1" applyProtection="1">
      <alignment/>
      <protection locked="0"/>
    </xf>
    <xf numFmtId="49" fontId="17" fillId="0" borderId="0" xfId="0" applyNumberFormat="1" applyFont="1" applyAlignment="1" applyProtection="1">
      <alignment horizontal="left"/>
      <protection locked="0"/>
    </xf>
    <xf numFmtId="0" fontId="17" fillId="0" borderId="0" xfId="59" applyFont="1" applyBorder="1" applyProtection="1">
      <alignment/>
      <protection locked="0"/>
    </xf>
    <xf numFmtId="49" fontId="12" fillId="0" borderId="0" xfId="0" applyNumberFormat="1" applyFont="1" applyAlignment="1" applyProtection="1">
      <alignment horizontal="left"/>
      <protection locked="0"/>
    </xf>
    <xf numFmtId="0" fontId="16" fillId="0" borderId="0" xfId="0" applyFont="1" applyAlignment="1" applyProtection="1">
      <alignment/>
      <protection locked="0"/>
    </xf>
    <xf numFmtId="49" fontId="17" fillId="0" borderId="0" xfId="0" applyNumberFormat="1" applyFont="1" applyAlignment="1" applyProtection="1">
      <alignment/>
      <protection locked="0"/>
    </xf>
    <xf numFmtId="0" fontId="12" fillId="0" borderId="0" xfId="0" applyFont="1" applyAlignment="1" applyProtection="1">
      <alignment/>
      <protection locked="0"/>
    </xf>
    <xf numFmtId="0" fontId="17" fillId="0" borderId="0" xfId="0" applyFont="1" applyAlignment="1" applyProtection="1">
      <alignment/>
      <protection locked="0"/>
    </xf>
    <xf numFmtId="0" fontId="16" fillId="0" borderId="0" xfId="0" applyFont="1" applyAlignment="1" applyProtection="1">
      <alignment horizontal="left"/>
      <protection locked="0"/>
    </xf>
    <xf numFmtId="0" fontId="8" fillId="0" borderId="0" xfId="0" applyFont="1" applyAlignment="1" applyProtection="1">
      <alignment/>
      <protection locked="0"/>
    </xf>
    <xf numFmtId="1" fontId="12" fillId="35" borderId="10" xfId="0" applyNumberFormat="1" applyFont="1" applyFill="1" applyBorder="1" applyAlignment="1" applyProtection="1">
      <alignment/>
      <protection hidden="1"/>
    </xf>
    <xf numFmtId="2" fontId="12" fillId="0" borderId="10" xfId="0" applyNumberFormat="1" applyFont="1" applyBorder="1" applyAlignment="1" applyProtection="1">
      <alignment/>
      <protection hidden="1"/>
    </xf>
    <xf numFmtId="0" fontId="12" fillId="35" borderId="10" xfId="0" applyFont="1" applyFill="1" applyBorder="1" applyAlignment="1" applyProtection="1">
      <alignment/>
      <protection hidden="1"/>
    </xf>
    <xf numFmtId="0" fontId="13" fillId="11" borderId="10" xfId="0" applyFont="1" applyFill="1" applyBorder="1" applyAlignment="1" applyProtection="1">
      <alignment/>
      <protection hidden="1"/>
    </xf>
    <xf numFmtId="0" fontId="11" fillId="0" borderId="0" xfId="57" applyFont="1" applyProtection="1">
      <alignment/>
      <protection locked="0"/>
    </xf>
    <xf numFmtId="0" fontId="10" fillId="0" borderId="0" xfId="57" applyFont="1" applyProtection="1">
      <alignment/>
      <protection locked="0"/>
    </xf>
    <xf numFmtId="0" fontId="11" fillId="0" borderId="0" xfId="57" applyFont="1" applyAlignment="1" applyProtection="1">
      <alignment horizontal="center"/>
      <protection locked="0"/>
    </xf>
    <xf numFmtId="0" fontId="11" fillId="0" borderId="45" xfId="57" applyFont="1" applyBorder="1" applyAlignment="1" applyProtection="1">
      <alignment horizontal="center" vertical="center" wrapText="1"/>
      <protection locked="0"/>
    </xf>
    <xf numFmtId="0" fontId="11" fillId="0" borderId="46" xfId="57" applyFont="1" applyBorder="1" applyAlignment="1" applyProtection="1">
      <alignment horizontal="center" vertical="center" wrapText="1"/>
      <protection locked="0"/>
    </xf>
    <xf numFmtId="0" fontId="10" fillId="0" borderId="47" xfId="60" applyFont="1" applyBorder="1" applyAlignment="1" applyProtection="1">
      <alignment vertical="center" wrapText="1"/>
      <protection locked="0"/>
    </xf>
    <xf numFmtId="0" fontId="10" fillId="0" borderId="47" xfId="57" applyFont="1" applyBorder="1" applyAlignment="1" applyProtection="1">
      <alignment horizontal="right"/>
      <protection locked="0"/>
    </xf>
    <xf numFmtId="0" fontId="10" fillId="0" borderId="48" xfId="57" applyFont="1" applyBorder="1" applyProtection="1">
      <alignment/>
      <protection locked="0"/>
    </xf>
    <xf numFmtId="0" fontId="10" fillId="0" borderId="14" xfId="60" applyFont="1" applyBorder="1" applyAlignment="1" applyProtection="1">
      <alignment vertical="center" wrapText="1"/>
      <protection locked="0"/>
    </xf>
    <xf numFmtId="0" fontId="10" fillId="0" borderId="49" xfId="57" applyFont="1" applyBorder="1" applyProtection="1">
      <alignment/>
      <protection locked="0"/>
    </xf>
    <xf numFmtId="0" fontId="11" fillId="0" borderId="50" xfId="57" applyFont="1" applyBorder="1" applyAlignment="1" applyProtection="1">
      <alignment horizontal="center" vertical="center"/>
      <protection locked="0"/>
    </xf>
    <xf numFmtId="0" fontId="10" fillId="0" borderId="14" xfId="57" applyFont="1" applyBorder="1" applyAlignment="1" applyProtection="1">
      <alignment wrapText="1"/>
      <protection locked="0"/>
    </xf>
    <xf numFmtId="0" fontId="10" fillId="0" borderId="15" xfId="57" applyFont="1" applyBorder="1" applyAlignment="1" applyProtection="1">
      <alignment wrapText="1"/>
      <protection locked="0"/>
    </xf>
    <xf numFmtId="0" fontId="10" fillId="0" borderId="51" xfId="57" applyFont="1" applyBorder="1" applyProtection="1">
      <alignment/>
      <protection locked="0"/>
    </xf>
    <xf numFmtId="0" fontId="10" fillId="0" borderId="0" xfId="57" applyFont="1" applyAlignment="1" applyProtection="1">
      <alignment wrapText="1"/>
      <protection locked="0"/>
    </xf>
    <xf numFmtId="0" fontId="10" fillId="0" borderId="10" xfId="60" applyFont="1" applyBorder="1" applyAlignment="1" applyProtection="1">
      <alignment vertical="center" wrapText="1"/>
      <protection locked="0"/>
    </xf>
    <xf numFmtId="0" fontId="10" fillId="0" borderId="10" xfId="57" applyFont="1" applyBorder="1" applyAlignment="1" applyProtection="1">
      <alignment wrapText="1"/>
      <protection locked="0"/>
    </xf>
    <xf numFmtId="0" fontId="10" fillId="0" borderId="10" xfId="57" applyFont="1" applyBorder="1" applyProtection="1">
      <alignment/>
      <protection locked="0"/>
    </xf>
    <xf numFmtId="0" fontId="0" fillId="0" borderId="0" xfId="0" applyBorder="1" applyAlignment="1" applyProtection="1">
      <alignment horizontal="center" vertical="center" wrapText="1"/>
      <protection locked="0"/>
    </xf>
    <xf numFmtId="0" fontId="10" fillId="0" borderId="0" xfId="60" applyFont="1" applyBorder="1" applyAlignment="1" applyProtection="1">
      <alignment vertical="center" wrapText="1"/>
      <protection locked="0"/>
    </xf>
    <xf numFmtId="0" fontId="10" fillId="0" borderId="0" xfId="57" applyFont="1" applyBorder="1" applyAlignment="1" applyProtection="1">
      <alignment wrapText="1"/>
      <protection locked="0"/>
    </xf>
    <xf numFmtId="0" fontId="10" fillId="0" borderId="0" xfId="57" applyFont="1" applyBorder="1" applyProtection="1">
      <alignment/>
      <protection locked="0"/>
    </xf>
    <xf numFmtId="0" fontId="115" fillId="0" borderId="0" xfId="57" applyFont="1" applyProtection="1">
      <alignment/>
      <protection locked="0"/>
    </xf>
    <xf numFmtId="0" fontId="10" fillId="0" borderId="0" xfId="60" applyFont="1" applyAlignment="1" applyProtection="1">
      <alignment horizontal="center" vertical="center" wrapText="1"/>
      <protection locked="0"/>
    </xf>
    <xf numFmtId="0" fontId="10" fillId="0" borderId="0" xfId="57" applyFont="1" applyAlignment="1" applyProtection="1">
      <alignment horizontal="right"/>
      <protection locked="0"/>
    </xf>
    <xf numFmtId="0" fontId="0" fillId="0" borderId="0" xfId="0" applyAlignment="1" applyProtection="1">
      <alignment wrapText="1"/>
      <protection locked="0"/>
    </xf>
    <xf numFmtId="0" fontId="10" fillId="0" borderId="0" xfId="57" applyFont="1" applyAlignment="1" applyProtection="1">
      <alignment horizontal="center" vertical="center"/>
      <protection locked="0"/>
    </xf>
    <xf numFmtId="0" fontId="10" fillId="0" borderId="0" xfId="57" applyFont="1" applyAlignment="1" applyProtection="1">
      <alignment horizontal="center"/>
      <protection locked="0"/>
    </xf>
    <xf numFmtId="0" fontId="11" fillId="40" borderId="52" xfId="57" applyFont="1" applyFill="1" applyBorder="1" applyProtection="1">
      <alignment/>
      <protection hidden="1"/>
    </xf>
    <xf numFmtId="0" fontId="10" fillId="0" borderId="47" xfId="57" applyFont="1" applyBorder="1" applyAlignment="1" applyProtection="1">
      <alignment horizontal="right"/>
      <protection/>
    </xf>
    <xf numFmtId="0" fontId="10" fillId="0" borderId="14" xfId="57" applyFont="1" applyBorder="1" applyAlignment="1" applyProtection="1">
      <alignment horizontal="right"/>
      <protection/>
    </xf>
    <xf numFmtId="0" fontId="10" fillId="0" borderId="14" xfId="57" applyFont="1" applyBorder="1" applyProtection="1">
      <alignment/>
      <protection/>
    </xf>
    <xf numFmtId="0" fontId="10" fillId="0" borderId="14" xfId="57" applyFont="1" applyBorder="1" applyAlignment="1" applyProtection="1">
      <alignment wrapText="1"/>
      <protection/>
    </xf>
    <xf numFmtId="0" fontId="10" fillId="0" borderId="15" xfId="57" applyFont="1" applyBorder="1" applyProtection="1">
      <alignment/>
      <protection/>
    </xf>
    <xf numFmtId="0" fontId="10" fillId="0" borderId="10" xfId="57" applyFont="1" applyBorder="1" applyProtection="1">
      <alignment/>
      <protection/>
    </xf>
    <xf numFmtId="0" fontId="12" fillId="0" borderId="0" xfId="0" applyFont="1" applyAlignment="1" applyProtection="1">
      <alignment horizontal="left"/>
      <protection locked="0"/>
    </xf>
    <xf numFmtId="0" fontId="12" fillId="0" borderId="0" xfId="0" applyFont="1" applyAlignment="1" applyProtection="1">
      <alignment/>
      <protection locked="0"/>
    </xf>
    <xf numFmtId="3" fontId="12" fillId="0" borderId="0" xfId="0" applyNumberFormat="1" applyFont="1" applyAlignment="1" applyProtection="1">
      <alignment/>
      <protection locked="0"/>
    </xf>
    <xf numFmtId="4" fontId="12" fillId="0" borderId="0" xfId="0" applyNumberFormat="1" applyFont="1" applyAlignment="1" applyProtection="1">
      <alignment/>
      <protection locked="0"/>
    </xf>
    <xf numFmtId="0" fontId="51" fillId="0" borderId="0" xfId="0" applyFont="1" applyAlignment="1" applyProtection="1">
      <alignment horizontal="left"/>
      <protection locked="0"/>
    </xf>
    <xf numFmtId="0" fontId="52" fillId="0" borderId="0" xfId="0" applyFont="1" applyAlignment="1" applyProtection="1">
      <alignment/>
      <protection locked="0"/>
    </xf>
    <xf numFmtId="0" fontId="12" fillId="0" borderId="0" xfId="0" applyFont="1" applyBorder="1" applyAlignment="1" applyProtection="1">
      <alignment horizontal="center" vertical="center" wrapText="1"/>
      <protection locked="0"/>
    </xf>
    <xf numFmtId="0" fontId="13" fillId="0" borderId="0" xfId="0" applyFont="1" applyFill="1" applyBorder="1" applyAlignment="1" applyProtection="1">
      <alignment horizontal="left"/>
      <protection locked="0"/>
    </xf>
    <xf numFmtId="0" fontId="12" fillId="0" borderId="0" xfId="0" applyFont="1" applyAlignment="1" applyProtection="1">
      <alignment horizontal="center"/>
      <protection locked="0"/>
    </xf>
    <xf numFmtId="0" fontId="12" fillId="0" borderId="0" xfId="0" applyNumberFormat="1" applyFont="1" applyAlignment="1" applyProtection="1">
      <alignment horizontal="left"/>
      <protection locked="0"/>
    </xf>
    <xf numFmtId="0" fontId="13" fillId="0" borderId="0" xfId="0" applyFont="1" applyAlignment="1" applyProtection="1">
      <alignment/>
      <protection locked="0"/>
    </xf>
    <xf numFmtId="0" fontId="12" fillId="0" borderId="0" xfId="0" applyFont="1" applyFill="1" applyBorder="1" applyAlignment="1" applyProtection="1">
      <alignment horizontal="left"/>
      <protection locked="0"/>
    </xf>
    <xf numFmtId="4" fontId="12" fillId="0" borderId="0" xfId="0" applyNumberFormat="1" applyFont="1" applyBorder="1" applyAlignment="1" applyProtection="1">
      <alignment/>
      <protection locked="0"/>
    </xf>
    <xf numFmtId="0" fontId="12" fillId="0" borderId="0" xfId="0" applyFont="1" applyBorder="1" applyAlignment="1" applyProtection="1">
      <alignment/>
      <protection locked="0"/>
    </xf>
    <xf numFmtId="0" fontId="12" fillId="0" borderId="10" xfId="0" applyFont="1" applyBorder="1" applyAlignment="1" applyProtection="1">
      <alignment horizontal="center" vertical="center" wrapText="1"/>
      <protection locked="0"/>
    </xf>
    <xf numFmtId="0" fontId="12" fillId="0" borderId="10" xfId="0" applyFont="1" applyFill="1" applyBorder="1" applyAlignment="1" applyProtection="1">
      <alignment horizontal="center" wrapText="1"/>
      <protection locked="0"/>
    </xf>
    <xf numFmtId="49" fontId="12" fillId="0" borderId="10" xfId="0" applyNumberFormat="1" applyFont="1" applyBorder="1" applyAlignment="1" applyProtection="1">
      <alignment horizontal="center" vertical="center" wrapText="1"/>
      <protection locked="0"/>
    </xf>
    <xf numFmtId="49" fontId="12" fillId="0" borderId="12" xfId="0" applyNumberFormat="1" applyFont="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wrapText="1"/>
      <protection locked="0"/>
    </xf>
    <xf numFmtId="1" fontId="13" fillId="0" borderId="10" xfId="0" applyNumberFormat="1" applyFont="1" applyBorder="1" applyAlignment="1" applyProtection="1">
      <alignment horizontal="center"/>
      <protection locked="0"/>
    </xf>
    <xf numFmtId="1" fontId="12" fillId="0" borderId="10" xfId="0" applyNumberFormat="1" applyFont="1" applyBorder="1" applyAlignment="1" applyProtection="1">
      <alignment/>
      <protection locked="0"/>
    </xf>
    <xf numFmtId="0" fontId="12" fillId="0" borderId="0" xfId="0" applyFont="1" applyFill="1" applyAlignment="1" applyProtection="1">
      <alignment horizontal="center"/>
      <protection locked="0"/>
    </xf>
    <xf numFmtId="1" fontId="12" fillId="0" borderId="12" xfId="0" applyNumberFormat="1" applyFont="1" applyBorder="1" applyAlignment="1" applyProtection="1">
      <alignment/>
      <protection locked="0"/>
    </xf>
    <xf numFmtId="1" fontId="12" fillId="0" borderId="30" xfId="0" applyNumberFormat="1" applyFont="1" applyBorder="1" applyAlignment="1" applyProtection="1">
      <alignment horizontal="center" vertical="center"/>
      <protection locked="0"/>
    </xf>
    <xf numFmtId="0" fontId="12" fillId="6" borderId="26" xfId="0" applyFont="1" applyFill="1" applyBorder="1" applyAlignment="1" applyProtection="1">
      <alignment horizontal="left" vertical="center" wrapText="1"/>
      <protection hidden="1"/>
    </xf>
    <xf numFmtId="0" fontId="12" fillId="6" borderId="27" xfId="0" applyFont="1" applyFill="1" applyBorder="1" applyAlignment="1" applyProtection="1">
      <alignment horizontal="left" vertical="center" wrapText="1"/>
      <protection hidden="1"/>
    </xf>
    <xf numFmtId="1" fontId="12" fillId="0" borderId="28" xfId="0" applyNumberFormat="1" applyFont="1" applyBorder="1" applyAlignment="1" applyProtection="1">
      <alignment/>
      <protection locked="0"/>
    </xf>
    <xf numFmtId="0" fontId="12" fillId="6" borderId="29" xfId="0" applyFont="1" applyFill="1" applyBorder="1" applyAlignment="1" applyProtection="1">
      <alignment horizontal="left" vertical="center" wrapText="1"/>
      <protection hidden="1"/>
    </xf>
    <xf numFmtId="1" fontId="12" fillId="0" borderId="13" xfId="0" applyNumberFormat="1" applyFont="1" applyBorder="1" applyAlignment="1" applyProtection="1">
      <alignment/>
      <protection locked="0"/>
    </xf>
    <xf numFmtId="1" fontId="12" fillId="0" borderId="30" xfId="0" applyNumberFormat="1" applyFont="1" applyBorder="1" applyAlignment="1" applyProtection="1">
      <alignment/>
      <protection locked="0"/>
    </xf>
    <xf numFmtId="1" fontId="12" fillId="0" borderId="11" xfId="0" applyNumberFormat="1" applyFont="1" applyBorder="1" applyAlignment="1" applyProtection="1">
      <alignment/>
      <protection locked="0"/>
    </xf>
    <xf numFmtId="0" fontId="12" fillId="6" borderId="44" xfId="0" applyFont="1" applyFill="1" applyBorder="1" applyAlignment="1" applyProtection="1">
      <alignment horizontal="left" vertical="center" wrapText="1"/>
      <protection hidden="1"/>
    </xf>
    <xf numFmtId="0" fontId="12" fillId="6" borderId="43" xfId="0" applyFont="1" applyFill="1" applyBorder="1" applyAlignment="1" applyProtection="1">
      <alignment horizontal="left" vertical="center" wrapText="1"/>
      <protection hidden="1"/>
    </xf>
    <xf numFmtId="1" fontId="12" fillId="0" borderId="53" xfId="0" applyNumberFormat="1" applyFont="1" applyBorder="1" applyAlignment="1" applyProtection="1">
      <alignment/>
      <protection locked="0"/>
    </xf>
    <xf numFmtId="0" fontId="12" fillId="6" borderId="54" xfId="0" applyFont="1" applyFill="1" applyBorder="1" applyAlignment="1" applyProtection="1">
      <alignment horizontal="left" vertical="center" wrapText="1"/>
      <protection hidden="1"/>
    </xf>
    <xf numFmtId="0" fontId="12" fillId="6" borderId="55" xfId="0" applyFont="1" applyFill="1" applyBorder="1" applyAlignment="1" applyProtection="1">
      <alignment horizontal="left" vertical="center" wrapText="1"/>
      <protection hidden="1"/>
    </xf>
    <xf numFmtId="0" fontId="12" fillId="0" borderId="53" xfId="0" applyFont="1" applyBorder="1" applyAlignment="1" applyProtection="1">
      <alignment/>
      <protection locked="0"/>
    </xf>
    <xf numFmtId="0" fontId="12" fillId="0" borderId="53" xfId="0" applyFont="1" applyBorder="1" applyAlignment="1" applyProtection="1">
      <alignment/>
      <protection hidden="1"/>
    </xf>
    <xf numFmtId="0" fontId="12" fillId="41" borderId="56" xfId="0" applyFont="1" applyFill="1" applyBorder="1" applyAlignment="1" applyProtection="1">
      <alignment/>
      <protection locked="0"/>
    </xf>
    <xf numFmtId="0" fontId="12" fillId="41" borderId="13" xfId="0" applyFont="1" applyFill="1" applyBorder="1" applyAlignment="1" applyProtection="1">
      <alignment/>
      <protection hidden="1"/>
    </xf>
    <xf numFmtId="1" fontId="12" fillId="13" borderId="13" xfId="0" applyNumberFormat="1" applyFont="1" applyFill="1" applyBorder="1" applyAlignment="1" applyProtection="1">
      <alignment/>
      <protection locked="0"/>
    </xf>
    <xf numFmtId="0" fontId="12" fillId="13" borderId="13" xfId="0" applyFont="1" applyFill="1" applyBorder="1" applyAlignment="1" applyProtection="1">
      <alignment horizontal="left" vertical="center" wrapText="1"/>
      <protection hidden="1"/>
    </xf>
    <xf numFmtId="0" fontId="12" fillId="42" borderId="56" xfId="0" applyFont="1" applyFill="1" applyBorder="1" applyAlignment="1" applyProtection="1">
      <alignment/>
      <protection locked="0"/>
    </xf>
    <xf numFmtId="0" fontId="12" fillId="42" borderId="13" xfId="0" applyFont="1" applyFill="1" applyBorder="1" applyAlignment="1" applyProtection="1">
      <alignment/>
      <protection hidden="1"/>
    </xf>
    <xf numFmtId="1" fontId="12" fillId="8" borderId="13" xfId="0" applyNumberFormat="1" applyFont="1" applyFill="1" applyBorder="1" applyAlignment="1" applyProtection="1">
      <alignment/>
      <protection locked="0"/>
    </xf>
    <xf numFmtId="0" fontId="12" fillId="8" borderId="13" xfId="0" applyFont="1" applyFill="1" applyBorder="1" applyAlignment="1" applyProtection="1">
      <alignment horizontal="left" vertical="center" wrapText="1"/>
      <protection hidden="1"/>
    </xf>
    <xf numFmtId="0" fontId="116" fillId="43" borderId="56" xfId="0" applyFont="1" applyFill="1" applyBorder="1" applyAlignment="1" applyProtection="1">
      <alignment/>
      <protection locked="0"/>
    </xf>
    <xf numFmtId="0" fontId="116" fillId="43" borderId="57" xfId="0" applyFont="1" applyFill="1" applyBorder="1" applyAlignment="1" applyProtection="1">
      <alignment/>
      <protection locked="0"/>
    </xf>
    <xf numFmtId="0" fontId="12" fillId="43" borderId="13" xfId="0" applyFont="1" applyFill="1" applyBorder="1" applyAlignment="1" applyProtection="1">
      <alignment/>
      <protection hidden="1"/>
    </xf>
    <xf numFmtId="1" fontId="12" fillId="10" borderId="13" xfId="0" applyNumberFormat="1" applyFont="1" applyFill="1" applyBorder="1" applyAlignment="1" applyProtection="1">
      <alignment/>
      <protection locked="0"/>
    </xf>
    <xf numFmtId="0" fontId="12" fillId="10" borderId="13" xfId="0" applyFont="1" applyFill="1" applyBorder="1" applyAlignment="1" applyProtection="1">
      <alignment horizontal="left" vertical="center" wrapText="1"/>
      <protection hidden="1"/>
    </xf>
    <xf numFmtId="0" fontId="12" fillId="42" borderId="58" xfId="0" applyFont="1" applyFill="1" applyBorder="1" applyAlignment="1" applyProtection="1">
      <alignment/>
      <protection locked="0"/>
    </xf>
    <xf numFmtId="0" fontId="116" fillId="42" borderId="58" xfId="0" applyFont="1" applyFill="1" applyBorder="1" applyAlignment="1" applyProtection="1">
      <alignment/>
      <protection locked="0"/>
    </xf>
    <xf numFmtId="0" fontId="12" fillId="42" borderId="36" xfId="0" applyFont="1" applyFill="1" applyBorder="1" applyAlignment="1" applyProtection="1">
      <alignment/>
      <protection locked="0"/>
    </xf>
    <xf numFmtId="0" fontId="12" fillId="8" borderId="11" xfId="0" applyFont="1" applyFill="1" applyBorder="1" applyAlignment="1" applyProtection="1">
      <alignment/>
      <protection locked="0"/>
    </xf>
    <xf numFmtId="0" fontId="12" fillId="0" borderId="59" xfId="0" applyFont="1" applyBorder="1" applyAlignment="1" applyProtection="1">
      <alignment horizontal="center"/>
      <protection locked="0"/>
    </xf>
    <xf numFmtId="0" fontId="12" fillId="0" borderId="53" xfId="0" applyFont="1" applyBorder="1" applyAlignment="1" applyProtection="1">
      <alignment horizontal="center"/>
      <protection locked="0"/>
    </xf>
    <xf numFmtId="0" fontId="12" fillId="0" borderId="53" xfId="0" applyFont="1" applyFill="1" applyBorder="1" applyAlignment="1" applyProtection="1">
      <alignment horizontal="center"/>
      <protection locked="0"/>
    </xf>
    <xf numFmtId="0" fontId="57" fillId="6" borderId="53" xfId="0" applyFont="1" applyFill="1" applyBorder="1" applyAlignment="1" applyProtection="1">
      <alignment/>
      <protection locked="0"/>
    </xf>
    <xf numFmtId="0" fontId="57" fillId="6" borderId="54" xfId="0" applyFont="1" applyFill="1" applyBorder="1" applyAlignment="1" applyProtection="1">
      <alignment/>
      <protection hidden="1"/>
    </xf>
    <xf numFmtId="0" fontId="12" fillId="0" borderId="60" xfId="0" applyFont="1" applyBorder="1" applyAlignment="1" applyProtection="1">
      <alignment/>
      <protection locked="0"/>
    </xf>
    <xf numFmtId="0" fontId="12" fillId="0" borderId="60" xfId="0" applyFont="1" applyBorder="1" applyAlignment="1" applyProtection="1">
      <alignment/>
      <protection hidden="1"/>
    </xf>
    <xf numFmtId="1" fontId="12" fillId="0" borderId="60" xfId="0" applyNumberFormat="1" applyFont="1" applyBorder="1" applyAlignment="1" applyProtection="1">
      <alignment/>
      <protection locked="0"/>
    </xf>
    <xf numFmtId="0" fontId="12" fillId="6" borderId="61" xfId="0" applyFont="1" applyFill="1" applyBorder="1" applyAlignment="1" applyProtection="1">
      <alignment horizontal="left" vertical="center" wrapText="1"/>
      <protection hidden="1"/>
    </xf>
    <xf numFmtId="0" fontId="12" fillId="0" borderId="62" xfId="0" applyFont="1" applyBorder="1" applyAlignment="1" applyProtection="1">
      <alignment/>
      <protection locked="0"/>
    </xf>
    <xf numFmtId="0" fontId="12" fillId="0" borderId="62" xfId="0" applyFont="1" applyBorder="1" applyAlignment="1" applyProtection="1">
      <alignment/>
      <protection hidden="1"/>
    </xf>
    <xf numFmtId="1" fontId="12" fillId="0" borderId="62" xfId="0" applyNumberFormat="1" applyFont="1" applyBorder="1" applyAlignment="1" applyProtection="1">
      <alignment/>
      <protection locked="0"/>
    </xf>
    <xf numFmtId="0" fontId="12" fillId="6" borderId="63" xfId="0" applyFont="1" applyFill="1" applyBorder="1" applyAlignment="1" applyProtection="1">
      <alignment horizontal="left" vertical="center" wrapText="1"/>
      <protection hidden="1"/>
    </xf>
    <xf numFmtId="0" fontId="0" fillId="4" borderId="34" xfId="0" applyFill="1" applyBorder="1" applyAlignment="1" applyProtection="1">
      <alignment/>
      <protection locked="0"/>
    </xf>
    <xf numFmtId="1" fontId="12" fillId="10" borderId="53" xfId="0" applyNumberFormat="1" applyFont="1" applyFill="1" applyBorder="1" applyAlignment="1" applyProtection="1">
      <alignment/>
      <protection locked="0"/>
    </xf>
    <xf numFmtId="0" fontId="12" fillId="10" borderId="54" xfId="0" applyFont="1" applyFill="1" applyBorder="1" applyAlignment="1" applyProtection="1">
      <alignment horizontal="left" vertical="center" wrapText="1"/>
      <protection hidden="1"/>
    </xf>
    <xf numFmtId="3" fontId="18" fillId="0" borderId="17" xfId="58" applyNumberFormat="1" applyFont="1" applyBorder="1" applyAlignment="1" applyProtection="1">
      <alignment horizontal="center" vertical="center"/>
      <protection locked="0"/>
    </xf>
    <xf numFmtId="0" fontId="104" fillId="31" borderId="19" xfId="56" applyBorder="1" applyAlignment="1" applyProtection="1">
      <alignment horizontal="center" vertical="center" wrapText="1"/>
      <protection locked="0"/>
    </xf>
    <xf numFmtId="0" fontId="53" fillId="0" borderId="10" xfId="59" applyFont="1" applyBorder="1" applyProtection="1">
      <alignment/>
      <protection locked="0"/>
    </xf>
    <xf numFmtId="49" fontId="53" fillId="0" borderId="10" xfId="0" applyNumberFormat="1" applyFont="1" applyBorder="1" applyAlignment="1" applyProtection="1">
      <alignment horizontal="left"/>
      <protection locked="0"/>
    </xf>
    <xf numFmtId="0" fontId="53" fillId="0" borderId="10" xfId="0" applyFont="1" applyBorder="1" applyAlignment="1" applyProtection="1">
      <alignment wrapText="1"/>
      <protection locked="0"/>
    </xf>
    <xf numFmtId="0" fontId="0" fillId="6" borderId="12" xfId="0" applyFill="1" applyBorder="1" applyAlignment="1" applyProtection="1">
      <alignment/>
      <protection hidden="1"/>
    </xf>
    <xf numFmtId="0" fontId="0" fillId="0" borderId="10" xfId="0" applyBorder="1" applyAlignment="1" applyProtection="1">
      <alignment/>
      <protection locked="0"/>
    </xf>
    <xf numFmtId="3" fontId="112" fillId="31" borderId="10" xfId="56" applyNumberFormat="1" applyFont="1" applyBorder="1" applyAlignment="1" applyProtection="1">
      <alignment horizontal="center" vertical="center" wrapText="1"/>
      <protection locked="0"/>
    </xf>
    <xf numFmtId="0" fontId="112" fillId="31" borderId="10" xfId="56" applyFont="1" applyBorder="1" applyAlignment="1" applyProtection="1">
      <alignment horizontal="center" vertical="center" wrapText="1"/>
      <protection locked="0"/>
    </xf>
    <xf numFmtId="3" fontId="104" fillId="31" borderId="7" xfId="56" applyNumberFormat="1" applyBorder="1" applyAlignment="1" applyProtection="1">
      <alignment horizontal="center" vertical="center" wrapText="1"/>
      <protection locked="0"/>
    </xf>
    <xf numFmtId="0" fontId="117" fillId="0" borderId="64" xfId="0" applyFont="1" applyBorder="1" applyAlignment="1" applyProtection="1">
      <alignment horizontal="center" vertical="center" wrapText="1"/>
      <protection locked="0"/>
    </xf>
    <xf numFmtId="0" fontId="53" fillId="0" borderId="30" xfId="0" applyFont="1" applyBorder="1" applyAlignment="1" applyProtection="1">
      <alignment horizontal="center" vertical="center" wrapText="1"/>
      <protection locked="0"/>
    </xf>
    <xf numFmtId="0" fontId="117" fillId="0" borderId="30" xfId="0" applyFont="1" applyBorder="1" applyAlignment="1" applyProtection="1">
      <alignment vertical="center" wrapText="1"/>
      <protection locked="0"/>
    </xf>
    <xf numFmtId="0" fontId="117" fillId="0" borderId="65"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locked="0"/>
    </xf>
    <xf numFmtId="0" fontId="117" fillId="0" borderId="10" xfId="0" applyFont="1" applyBorder="1" applyAlignment="1" applyProtection="1">
      <alignment vertical="center" wrapText="1"/>
      <protection locked="0"/>
    </xf>
    <xf numFmtId="0" fontId="117" fillId="0" borderId="10" xfId="0" applyFont="1" applyBorder="1" applyAlignment="1" applyProtection="1">
      <alignment horizontal="center" vertical="center" wrapText="1"/>
      <protection locked="0"/>
    </xf>
    <xf numFmtId="0" fontId="117" fillId="0" borderId="66" xfId="0" applyFont="1" applyBorder="1" applyAlignment="1" applyProtection="1">
      <alignment horizontal="center" vertical="center" wrapText="1"/>
      <protection locked="0"/>
    </xf>
    <xf numFmtId="0" fontId="53" fillId="0" borderId="28" xfId="0" applyFont="1" applyBorder="1" applyAlignment="1" applyProtection="1">
      <alignment horizontal="center" vertical="center" wrapText="1"/>
      <protection locked="0"/>
    </xf>
    <xf numFmtId="0" fontId="117" fillId="0" borderId="28" xfId="0" applyFont="1" applyBorder="1" applyAlignment="1" applyProtection="1">
      <alignment vertical="center" wrapText="1"/>
      <protection locked="0"/>
    </xf>
    <xf numFmtId="0" fontId="117" fillId="10" borderId="21" xfId="0" applyFont="1" applyFill="1" applyBorder="1" applyAlignment="1" applyProtection="1">
      <alignment horizontal="left" vertical="center" wrapText="1" indent="4"/>
      <protection locked="0"/>
    </xf>
    <xf numFmtId="0" fontId="117" fillId="0" borderId="64" xfId="0" applyFont="1" applyBorder="1" applyAlignment="1" applyProtection="1">
      <alignment horizontal="left" vertical="center" wrapText="1" indent="2"/>
      <protection locked="0"/>
    </xf>
    <xf numFmtId="0" fontId="117" fillId="0" borderId="65" xfId="0" applyFont="1" applyBorder="1" applyAlignment="1" applyProtection="1">
      <alignment horizontal="left" vertical="center" wrapText="1" indent="2"/>
      <protection locked="0"/>
    </xf>
    <xf numFmtId="0" fontId="118" fillId="0" borderId="10" xfId="0" applyFont="1" applyBorder="1" applyAlignment="1" applyProtection="1">
      <alignment horizontal="center" vertical="center" wrapText="1"/>
      <protection locked="0"/>
    </xf>
    <xf numFmtId="0" fontId="118" fillId="0" borderId="10" xfId="0" applyFont="1" applyBorder="1" applyAlignment="1" applyProtection="1">
      <alignment vertical="center" wrapText="1"/>
      <protection locked="0"/>
    </xf>
    <xf numFmtId="0" fontId="118" fillId="0" borderId="28" xfId="0" applyFont="1" applyBorder="1" applyAlignment="1" applyProtection="1">
      <alignment horizontal="center" vertical="center" wrapText="1"/>
      <protection locked="0"/>
    </xf>
    <xf numFmtId="0" fontId="118" fillId="0" borderId="28" xfId="0" applyFont="1" applyBorder="1" applyAlignment="1" applyProtection="1">
      <alignment vertical="center" wrapText="1"/>
      <protection locked="0"/>
    </xf>
    <xf numFmtId="0" fontId="117" fillId="8" borderId="21" xfId="0" applyFont="1" applyFill="1" applyBorder="1" applyAlignment="1" applyProtection="1">
      <alignment horizontal="left" vertical="center" wrapText="1" indent="2"/>
      <protection locked="0"/>
    </xf>
    <xf numFmtId="0" fontId="117" fillId="8" borderId="67" xfId="0" applyFont="1" applyFill="1" applyBorder="1" applyAlignment="1" applyProtection="1">
      <alignment vertical="center" wrapText="1"/>
      <protection locked="0"/>
    </xf>
    <xf numFmtId="0" fontId="53" fillId="13" borderId="21" xfId="0" applyFont="1" applyFill="1" applyBorder="1" applyAlignment="1" applyProtection="1">
      <alignment horizontal="left" vertical="center" wrapText="1" indent="4"/>
      <protection locked="0"/>
    </xf>
    <xf numFmtId="0" fontId="53" fillId="13" borderId="0" xfId="0" applyFont="1" applyFill="1" applyBorder="1" applyAlignment="1" applyProtection="1">
      <alignment vertical="center" wrapText="1"/>
      <protection locked="0"/>
    </xf>
    <xf numFmtId="0" fontId="117" fillId="0" borderId="59" xfId="0" applyFont="1" applyBorder="1" applyAlignment="1" applyProtection="1">
      <alignment horizontal="left" vertical="center" wrapText="1" indent="4"/>
      <protection locked="0"/>
    </xf>
    <xf numFmtId="0" fontId="117" fillId="0" borderId="53" xfId="0" applyFont="1" applyBorder="1" applyAlignment="1" applyProtection="1">
      <alignment vertical="center" wrapText="1"/>
      <protection locked="0"/>
    </xf>
    <xf numFmtId="0" fontId="117" fillId="0" borderId="68" xfId="0" applyFont="1" applyBorder="1" applyAlignment="1" applyProtection="1">
      <alignment horizontal="left" vertical="center" wrapText="1" indent="2"/>
      <protection locked="0"/>
    </xf>
    <xf numFmtId="0" fontId="53" fillId="0" borderId="12" xfId="0" applyFont="1" applyBorder="1" applyAlignment="1" applyProtection="1">
      <alignment horizontal="center" vertical="center" wrapText="1"/>
      <protection locked="0"/>
    </xf>
    <xf numFmtId="0" fontId="117" fillId="0" borderId="12" xfId="0" applyFont="1" applyBorder="1" applyAlignment="1" applyProtection="1">
      <alignment vertical="center" wrapText="1"/>
      <protection locked="0"/>
    </xf>
    <xf numFmtId="0" fontId="117" fillId="0" borderId="69" xfId="0" applyFont="1" applyBorder="1" applyAlignment="1" applyProtection="1">
      <alignment horizontal="left" vertical="center" wrapText="1" indent="2"/>
      <protection locked="0"/>
    </xf>
    <xf numFmtId="0" fontId="53" fillId="0" borderId="11" xfId="0" applyFont="1" applyBorder="1" applyAlignment="1" applyProtection="1">
      <alignment horizontal="center" vertical="center" wrapText="1"/>
      <protection locked="0"/>
    </xf>
    <xf numFmtId="0" fontId="117" fillId="0" borderId="11" xfId="0" applyFont="1" applyBorder="1" applyAlignment="1" applyProtection="1">
      <alignment vertical="center" wrapText="1"/>
      <protection locked="0"/>
    </xf>
    <xf numFmtId="0" fontId="117" fillId="0" borderId="70" xfId="0" applyFont="1" applyBorder="1" applyAlignment="1" applyProtection="1">
      <alignment vertical="center" wrapText="1"/>
      <protection locked="0"/>
    </xf>
    <xf numFmtId="0" fontId="117" fillId="0" borderId="60" xfId="0" applyFont="1" applyBorder="1" applyAlignment="1" applyProtection="1">
      <alignment/>
      <protection locked="0"/>
    </xf>
    <xf numFmtId="0" fontId="119" fillId="0" borderId="70" xfId="0" applyFont="1" applyBorder="1" applyAlignment="1" applyProtection="1">
      <alignment horizontal="left" vertical="center" wrapText="1" indent="2"/>
      <protection locked="0"/>
    </xf>
    <xf numFmtId="0" fontId="47" fillId="0" borderId="60" xfId="0" applyFont="1" applyBorder="1" applyAlignment="1" applyProtection="1">
      <alignment horizontal="center" vertical="center" wrapText="1"/>
      <protection locked="0"/>
    </xf>
    <xf numFmtId="0" fontId="119" fillId="0" borderId="60" xfId="0" applyFont="1" applyBorder="1" applyAlignment="1" applyProtection="1">
      <alignment vertical="center" wrapText="1"/>
      <protection locked="0"/>
    </xf>
    <xf numFmtId="0" fontId="120" fillId="0" borderId="59" xfId="0" applyFont="1" applyBorder="1" applyAlignment="1" applyProtection="1">
      <alignment horizontal="left" vertical="center" wrapText="1" indent="2"/>
      <protection locked="0"/>
    </xf>
    <xf numFmtId="0" fontId="27" fillId="0" borderId="53" xfId="0" applyFont="1" applyBorder="1" applyAlignment="1" applyProtection="1">
      <alignment vertical="top" wrapText="1"/>
      <protection locked="0"/>
    </xf>
    <xf numFmtId="0" fontId="119" fillId="0" borderId="53" xfId="0" applyFont="1" applyBorder="1" applyAlignment="1" applyProtection="1">
      <alignment vertical="center" wrapText="1"/>
      <protection locked="0"/>
    </xf>
    <xf numFmtId="0" fontId="119" fillId="0" borderId="68" xfId="0" applyFont="1" applyBorder="1" applyAlignment="1" applyProtection="1">
      <alignment horizontal="left" vertical="center" wrapText="1" indent="2"/>
      <protection locked="0"/>
    </xf>
    <xf numFmtId="0" fontId="47" fillId="0" borderId="12" xfId="0" applyFont="1" applyBorder="1" applyAlignment="1" applyProtection="1">
      <alignment horizontal="center" vertical="center" wrapText="1"/>
      <protection locked="0"/>
    </xf>
    <xf numFmtId="0" fontId="119" fillId="0" borderId="12" xfId="0" applyFont="1" applyBorder="1" applyAlignment="1" applyProtection="1">
      <alignment vertical="center" wrapText="1"/>
      <protection locked="0"/>
    </xf>
    <xf numFmtId="0" fontId="119" fillId="0" borderId="65" xfId="0" applyFont="1" applyBorder="1" applyAlignment="1" applyProtection="1">
      <alignment horizontal="left" vertical="center" wrapText="1" indent="2"/>
      <protection locked="0"/>
    </xf>
    <xf numFmtId="0" fontId="47" fillId="0" borderId="10" xfId="0" applyFont="1" applyBorder="1" applyAlignment="1" applyProtection="1">
      <alignment horizontal="center" vertical="center" wrapText="1"/>
      <protection locked="0"/>
    </xf>
    <xf numFmtId="0" fontId="119" fillId="0" borderId="10" xfId="0" applyFont="1" applyBorder="1" applyAlignment="1" applyProtection="1">
      <alignment vertical="center" wrapText="1"/>
      <protection locked="0"/>
    </xf>
    <xf numFmtId="0" fontId="119" fillId="0" borderId="66" xfId="0" applyFont="1" applyBorder="1" applyAlignment="1" applyProtection="1">
      <alignment horizontal="left" vertical="center" wrapText="1" indent="2"/>
      <protection locked="0"/>
    </xf>
    <xf numFmtId="0" fontId="47" fillId="0" borderId="28" xfId="0" applyFont="1" applyBorder="1" applyAlignment="1" applyProtection="1">
      <alignment horizontal="center" vertical="center" wrapText="1"/>
      <protection locked="0"/>
    </xf>
    <xf numFmtId="0" fontId="119" fillId="0" borderId="28" xfId="0" applyFont="1" applyBorder="1" applyAlignment="1" applyProtection="1">
      <alignment vertical="center" wrapText="1"/>
      <protection locked="0"/>
    </xf>
    <xf numFmtId="0" fontId="117" fillId="0" borderId="71" xfId="0" applyFont="1" applyBorder="1" applyAlignment="1" applyProtection="1">
      <alignment horizontal="left" vertical="center" wrapText="1" indent="4"/>
      <protection locked="0"/>
    </xf>
    <xf numFmtId="0" fontId="121" fillId="0" borderId="62" xfId="0" applyFont="1" applyBorder="1" applyAlignment="1" applyProtection="1">
      <alignment/>
      <protection locked="0"/>
    </xf>
    <xf numFmtId="0" fontId="118" fillId="0" borderId="10" xfId="0" applyFont="1" applyBorder="1" applyAlignment="1" applyProtection="1">
      <alignment horizontal="justify" vertical="center" wrapText="1"/>
      <protection locked="0"/>
    </xf>
    <xf numFmtId="0" fontId="122" fillId="0" borderId="65" xfId="0" applyFont="1" applyBorder="1" applyAlignment="1" applyProtection="1">
      <alignment horizontal="left" vertical="center" wrapText="1" indent="2"/>
      <protection locked="0"/>
    </xf>
    <xf numFmtId="0" fontId="53" fillId="0" borderId="10" xfId="0" applyFont="1" applyBorder="1" applyAlignment="1" applyProtection="1">
      <alignment horizontal="center" vertical="center"/>
      <protection locked="0"/>
    </xf>
    <xf numFmtId="0" fontId="122" fillId="0" borderId="10" xfId="0" applyFont="1" applyBorder="1" applyAlignment="1" applyProtection="1">
      <alignment vertical="center" wrapText="1"/>
      <protection locked="0"/>
    </xf>
    <xf numFmtId="0" fontId="122" fillId="0" borderId="65" xfId="0" applyFont="1" applyBorder="1" applyAlignment="1" applyProtection="1">
      <alignment horizontal="center" vertical="center" wrapText="1"/>
      <protection locked="0"/>
    </xf>
    <xf numFmtId="0" fontId="121" fillId="0" borderId="53" xfId="0" applyFont="1" applyBorder="1" applyAlignment="1" applyProtection="1">
      <alignment/>
      <protection locked="0"/>
    </xf>
    <xf numFmtId="0" fontId="117" fillId="0" borderId="72" xfId="0" applyFont="1" applyBorder="1" applyAlignment="1" applyProtection="1">
      <alignment horizontal="left" vertical="center" wrapText="1" indent="2"/>
      <protection locked="0"/>
    </xf>
    <xf numFmtId="0" fontId="53" fillId="0" borderId="13" xfId="0" applyFont="1" applyBorder="1" applyAlignment="1" applyProtection="1">
      <alignment horizontal="center" vertical="center" wrapText="1"/>
      <protection locked="0"/>
    </xf>
    <xf numFmtId="0" fontId="117" fillId="0" borderId="13" xfId="0" applyFont="1" applyBorder="1" applyAlignment="1" applyProtection="1">
      <alignment vertical="center" wrapText="1"/>
      <protection locked="0"/>
    </xf>
    <xf numFmtId="0" fontId="117" fillId="0" borderId="53" xfId="0" applyFont="1" applyBorder="1" applyAlignment="1" applyProtection="1">
      <alignment horizontal="center" vertical="center" wrapText="1"/>
      <protection locked="0"/>
    </xf>
    <xf numFmtId="0" fontId="121" fillId="0" borderId="53" xfId="0" applyFont="1" applyBorder="1" applyAlignment="1" applyProtection="1">
      <alignment horizontal="center" vertical="center" wrapText="1"/>
      <protection locked="0"/>
    </xf>
    <xf numFmtId="0" fontId="122" fillId="0" borderId="72" xfId="0" applyFont="1" applyBorder="1" applyAlignment="1" applyProtection="1">
      <alignment horizontal="left" vertical="center" wrapText="1" indent="2"/>
      <protection locked="0"/>
    </xf>
    <xf numFmtId="0" fontId="117" fillId="0" borderId="72" xfId="0" applyFont="1" applyBorder="1" applyAlignment="1" applyProtection="1">
      <alignment horizontal="center" vertical="center" wrapText="1"/>
      <protection locked="0"/>
    </xf>
    <xf numFmtId="0" fontId="118" fillId="0" borderId="13" xfId="0" applyFont="1" applyBorder="1" applyAlignment="1" applyProtection="1">
      <alignment vertical="center" wrapText="1"/>
      <protection locked="0"/>
    </xf>
    <xf numFmtId="0" fontId="53" fillId="0" borderId="13" xfId="0" applyFont="1" applyBorder="1" applyAlignment="1" applyProtection="1">
      <alignment horizontal="right" vertical="center" wrapText="1"/>
      <protection locked="0"/>
    </xf>
    <xf numFmtId="0" fontId="117" fillId="0" borderId="68" xfId="0" applyFont="1" applyBorder="1" applyAlignment="1" applyProtection="1">
      <alignment horizontal="center" vertical="center" wrapText="1"/>
      <protection locked="0"/>
    </xf>
    <xf numFmtId="0" fontId="117" fillId="0" borderId="59" xfId="0" applyFont="1" applyBorder="1" applyAlignment="1" applyProtection="1">
      <alignment horizontal="left" vertical="center" wrapText="1" indent="2"/>
      <protection locked="0"/>
    </xf>
    <xf numFmtId="0" fontId="121" fillId="0" borderId="53" xfId="0" applyFont="1" applyBorder="1" applyAlignment="1" applyProtection="1">
      <alignment vertical="center" wrapText="1"/>
      <protection locked="0"/>
    </xf>
    <xf numFmtId="0" fontId="117" fillId="0" borderId="69" xfId="0" applyFont="1" applyBorder="1" applyAlignment="1" applyProtection="1">
      <alignment horizontal="center" vertical="center" wrapText="1"/>
      <protection locked="0"/>
    </xf>
    <xf numFmtId="0" fontId="117" fillId="10" borderId="59" xfId="0" applyFont="1" applyFill="1" applyBorder="1" applyAlignment="1" applyProtection="1">
      <alignment vertical="center" wrapText="1"/>
      <protection locked="0"/>
    </xf>
    <xf numFmtId="0" fontId="117" fillId="10" borderId="53" xfId="0" applyFont="1" applyFill="1" applyBorder="1" applyAlignment="1" applyProtection="1">
      <alignment vertical="center" wrapText="1"/>
      <protection locked="0"/>
    </xf>
    <xf numFmtId="0" fontId="121" fillId="10" borderId="53" xfId="0" applyFont="1" applyFill="1" applyBorder="1" applyAlignment="1" applyProtection="1">
      <alignment horizontal="center" vertical="center" wrapText="1"/>
      <protection locked="0"/>
    </xf>
    <xf numFmtId="0" fontId="117" fillId="0" borderId="30" xfId="0" applyFont="1" applyBorder="1" applyAlignment="1" applyProtection="1">
      <alignment horizontal="center" vertical="center" wrapText="1"/>
      <protection hidden="1"/>
    </xf>
    <xf numFmtId="0" fontId="117" fillId="0" borderId="10" xfId="0" applyFont="1" applyBorder="1" applyAlignment="1" applyProtection="1">
      <alignment horizontal="center" vertical="center" wrapText="1"/>
      <protection hidden="1"/>
    </xf>
    <xf numFmtId="0" fontId="117" fillId="0" borderId="28" xfId="0" applyFont="1" applyBorder="1" applyAlignment="1" applyProtection="1">
      <alignment horizontal="center" vertical="center" wrapText="1"/>
      <protection hidden="1"/>
    </xf>
    <xf numFmtId="0" fontId="118" fillId="0" borderId="10" xfId="0" applyFont="1" applyBorder="1" applyAlignment="1" applyProtection="1">
      <alignment horizontal="center" vertical="center" wrapText="1"/>
      <protection hidden="1"/>
    </xf>
    <xf numFmtId="0" fontId="118" fillId="0" borderId="28" xfId="0" applyFont="1" applyBorder="1" applyAlignment="1" applyProtection="1">
      <alignment horizontal="center" vertical="center" wrapText="1"/>
      <protection hidden="1"/>
    </xf>
    <xf numFmtId="0" fontId="117" fillId="0" borderId="12" xfId="0" applyFont="1" applyBorder="1" applyAlignment="1" applyProtection="1">
      <alignment horizontal="center" vertical="center" wrapText="1"/>
      <protection hidden="1"/>
    </xf>
    <xf numFmtId="0" fontId="117" fillId="0" borderId="11" xfId="0" applyFont="1" applyBorder="1" applyAlignment="1" applyProtection="1">
      <alignment horizontal="center" vertical="center" wrapText="1"/>
      <protection hidden="1"/>
    </xf>
    <xf numFmtId="0" fontId="119" fillId="0" borderId="60" xfId="0" applyFont="1" applyBorder="1" applyAlignment="1" applyProtection="1">
      <alignment horizontal="center" vertical="center" wrapText="1"/>
      <protection hidden="1"/>
    </xf>
    <xf numFmtId="0" fontId="120" fillId="0" borderId="53" xfId="0" applyFont="1" applyBorder="1" applyAlignment="1" applyProtection="1">
      <alignment horizontal="center" vertical="center" wrapText="1"/>
      <protection hidden="1"/>
    </xf>
    <xf numFmtId="0" fontId="119" fillId="0" borderId="12" xfId="0" applyFont="1" applyBorder="1" applyAlignment="1" applyProtection="1">
      <alignment horizontal="center" vertical="center" wrapText="1"/>
      <protection hidden="1"/>
    </xf>
    <xf numFmtId="0" fontId="119" fillId="0" borderId="10" xfId="0" applyFont="1" applyBorder="1" applyAlignment="1" applyProtection="1">
      <alignment horizontal="center" vertical="center" wrapText="1"/>
      <protection hidden="1"/>
    </xf>
    <xf numFmtId="0" fontId="119" fillId="0" borderId="28" xfId="0" applyFont="1" applyBorder="1" applyAlignment="1" applyProtection="1">
      <alignment horizontal="center" vertical="center" wrapText="1"/>
      <protection hidden="1"/>
    </xf>
    <xf numFmtId="0" fontId="117" fillId="0" borderId="13" xfId="0" applyFont="1" applyBorder="1" applyAlignment="1" applyProtection="1">
      <alignment horizontal="center" vertical="center" wrapText="1"/>
      <protection hidden="1"/>
    </xf>
    <xf numFmtId="0" fontId="117" fillId="0" borderId="53" xfId="0" applyFont="1" applyBorder="1" applyAlignment="1" applyProtection="1">
      <alignment horizontal="center" vertical="center" wrapText="1"/>
      <protection hidden="1"/>
    </xf>
    <xf numFmtId="0" fontId="117" fillId="0" borderId="53" xfId="0" applyFont="1" applyBorder="1" applyAlignment="1" applyProtection="1">
      <alignment vertical="center"/>
      <protection hidden="1"/>
    </xf>
    <xf numFmtId="0" fontId="117" fillId="10" borderId="53" xfId="0" applyFont="1" applyFill="1" applyBorder="1" applyAlignment="1" applyProtection="1">
      <alignment vertical="center"/>
      <protection hidden="1"/>
    </xf>
    <xf numFmtId="0" fontId="121" fillId="13" borderId="62" xfId="0" applyFont="1" applyFill="1" applyBorder="1" applyAlignment="1" applyProtection="1">
      <alignment/>
      <protection locked="0"/>
    </xf>
    <xf numFmtId="0" fontId="121" fillId="13" borderId="53" xfId="0" applyFont="1" applyFill="1" applyBorder="1" applyAlignment="1" applyProtection="1">
      <alignment/>
      <protection locked="0"/>
    </xf>
    <xf numFmtId="0" fontId="121" fillId="13" borderId="53" xfId="0" applyFont="1" applyFill="1" applyBorder="1" applyAlignment="1" applyProtection="1">
      <alignment horizontal="center" vertical="center" wrapText="1"/>
      <protection locked="0"/>
    </xf>
    <xf numFmtId="0" fontId="121" fillId="13" borderId="53" xfId="0" applyFont="1" applyFill="1" applyBorder="1" applyAlignment="1" applyProtection="1">
      <alignment vertical="center" wrapText="1"/>
      <protection locked="0"/>
    </xf>
    <xf numFmtId="0" fontId="117" fillId="4" borderId="59" xfId="0" applyFont="1" applyFill="1" applyBorder="1" applyAlignment="1" applyProtection="1">
      <alignment vertical="center" wrapText="1"/>
      <protection locked="0"/>
    </xf>
    <xf numFmtId="0" fontId="117" fillId="4" borderId="53" xfId="0" applyFont="1" applyFill="1" applyBorder="1" applyAlignment="1" applyProtection="1">
      <alignment vertical="center" wrapText="1"/>
      <protection locked="0"/>
    </xf>
    <xf numFmtId="0" fontId="121" fillId="4" borderId="53" xfId="0" applyFont="1" applyFill="1" applyBorder="1" applyAlignment="1" applyProtection="1">
      <alignment horizontal="center" vertical="center" wrapText="1"/>
      <protection locked="0"/>
    </xf>
    <xf numFmtId="0" fontId="117" fillId="0" borderId="10" xfId="0" applyFont="1" applyBorder="1" applyAlignment="1" applyProtection="1">
      <alignment horizontal="left" vertical="center" wrapText="1" indent="2"/>
      <protection locked="0"/>
    </xf>
    <xf numFmtId="0" fontId="0" fillId="6" borderId="12" xfId="0" applyFill="1" applyBorder="1" applyAlignment="1" applyProtection="1">
      <alignment/>
      <protection locked="0"/>
    </xf>
    <xf numFmtId="0" fontId="0" fillId="0" borderId="33" xfId="0" applyBorder="1" applyAlignment="1" applyProtection="1">
      <alignment wrapText="1"/>
      <protection hidden="1"/>
    </xf>
    <xf numFmtId="0" fontId="110" fillId="37" borderId="33" xfId="0" applyFont="1" applyFill="1" applyBorder="1" applyAlignment="1" applyProtection="1">
      <alignment/>
      <protection hidden="1"/>
    </xf>
    <xf numFmtId="0" fontId="0" fillId="0" borderId="33" xfId="0" applyBorder="1" applyAlignment="1" applyProtection="1">
      <alignment/>
      <protection hidden="1"/>
    </xf>
    <xf numFmtId="0" fontId="0" fillId="38" borderId="33" xfId="0" applyFill="1" applyBorder="1" applyAlignment="1" applyProtection="1">
      <alignment/>
      <protection hidden="1"/>
    </xf>
    <xf numFmtId="0" fontId="123" fillId="0" borderId="33" xfId="0" applyFont="1" applyBorder="1" applyAlignment="1" applyProtection="1">
      <alignment wrapText="1"/>
      <protection hidden="1"/>
    </xf>
    <xf numFmtId="0" fontId="113" fillId="0" borderId="33" xfId="0" applyFont="1" applyBorder="1" applyAlignment="1" applyProtection="1">
      <alignment wrapText="1"/>
      <protection hidden="1"/>
    </xf>
    <xf numFmtId="0" fontId="58" fillId="0" borderId="33" xfId="0" applyFont="1" applyBorder="1" applyAlignment="1" applyProtection="1">
      <alignment wrapText="1"/>
      <protection hidden="1"/>
    </xf>
    <xf numFmtId="0" fontId="110" fillId="0" borderId="33" xfId="0" applyFont="1" applyBorder="1" applyAlignment="1" applyProtection="1">
      <alignment/>
      <protection hidden="1"/>
    </xf>
    <xf numFmtId="0" fontId="0" fillId="44" borderId="33" xfId="0" applyFill="1" applyBorder="1" applyAlignment="1" applyProtection="1">
      <alignment/>
      <protection hidden="1"/>
    </xf>
    <xf numFmtId="0" fontId="0" fillId="0" borderId="58" xfId="0" applyBorder="1" applyAlignment="1" applyProtection="1">
      <alignment wrapText="1"/>
      <protection hidden="1"/>
    </xf>
    <xf numFmtId="0" fontId="0" fillId="0" borderId="10" xfId="0" applyFill="1" applyBorder="1" applyAlignment="1" applyProtection="1">
      <alignment/>
      <protection hidden="1"/>
    </xf>
    <xf numFmtId="0" fontId="122" fillId="0" borderId="10" xfId="0" applyFont="1" applyBorder="1" applyAlignment="1" applyProtection="1">
      <alignment horizontal="left" vertical="center" wrapText="1" indent="2"/>
      <protection locked="0"/>
    </xf>
    <xf numFmtId="0" fontId="122" fillId="0" borderId="10" xfId="0" applyFont="1" applyBorder="1" applyAlignment="1" applyProtection="1">
      <alignment horizontal="center" vertical="center" wrapText="1"/>
      <protection locked="0"/>
    </xf>
    <xf numFmtId="0" fontId="53" fillId="0" borderId="10" xfId="0" applyFont="1" applyBorder="1" applyAlignment="1" applyProtection="1">
      <alignment horizontal="right" vertical="center" wrapText="1"/>
      <protection locked="0"/>
    </xf>
    <xf numFmtId="0" fontId="18" fillId="0" borderId="17" xfId="58" applyFont="1" applyBorder="1" applyAlignment="1" applyProtection="1">
      <alignment horizontal="center" vertical="center" wrapText="1"/>
      <protection hidden="1"/>
    </xf>
    <xf numFmtId="0" fontId="18" fillId="0" borderId="18" xfId="58" applyFont="1" applyBorder="1" applyAlignment="1" applyProtection="1">
      <alignment horizontal="center" vertical="center" wrapText="1"/>
      <protection hidden="1"/>
    </xf>
    <xf numFmtId="0" fontId="18" fillId="0" borderId="14" xfId="58" applyFont="1" applyBorder="1" applyAlignment="1" applyProtection="1">
      <alignment horizontal="center" vertical="center"/>
      <protection hidden="1"/>
    </xf>
    <xf numFmtId="0" fontId="18" fillId="0" borderId="14" xfId="58" applyFont="1" applyBorder="1" applyAlignment="1" applyProtection="1">
      <alignment horizontal="center" vertical="center" wrapText="1"/>
      <protection hidden="1"/>
    </xf>
    <xf numFmtId="0" fontId="18" fillId="0" borderId="15" xfId="58" applyFont="1" applyBorder="1" applyAlignment="1" applyProtection="1">
      <alignment horizontal="center" vertical="center" wrapText="1"/>
      <protection hidden="1"/>
    </xf>
    <xf numFmtId="0" fontId="18" fillId="0" borderId="15" xfId="58" applyFont="1" applyBorder="1" applyAlignment="1" applyProtection="1">
      <alignment horizontal="center" vertical="center"/>
      <protection hidden="1"/>
    </xf>
    <xf numFmtId="0" fontId="18" fillId="0" borderId="10" xfId="58" applyFont="1" applyBorder="1" applyAlignment="1" applyProtection="1">
      <alignment horizontal="center" vertical="center"/>
      <protection hidden="1"/>
    </xf>
    <xf numFmtId="0" fontId="18" fillId="0" borderId="10" xfId="58" applyFont="1" applyBorder="1" applyAlignment="1" applyProtection="1">
      <alignment horizontal="center" vertical="center" wrapText="1"/>
      <protection hidden="1"/>
    </xf>
    <xf numFmtId="0" fontId="12" fillId="11" borderId="10" xfId="0" applyFont="1" applyFill="1" applyBorder="1" applyAlignment="1" applyProtection="1">
      <alignment/>
      <protection hidden="1"/>
    </xf>
    <xf numFmtId="0" fontId="12" fillId="0" borderId="65" xfId="0" applyFont="1" applyBorder="1" applyAlignment="1">
      <alignment vertical="center" wrapText="1"/>
    </xf>
    <xf numFmtId="0" fontId="12" fillId="0" borderId="65" xfId="0" applyFont="1" applyBorder="1" applyAlignment="1">
      <alignment wrapText="1"/>
    </xf>
    <xf numFmtId="0" fontId="12" fillId="0" borderId="66" xfId="0" applyFont="1" applyBorder="1" applyAlignment="1">
      <alignment wrapText="1"/>
    </xf>
    <xf numFmtId="0" fontId="12" fillId="0" borderId="73" xfId="0" applyFont="1" applyBorder="1" applyAlignment="1">
      <alignment horizontal="right" vertical="top" wrapText="1"/>
    </xf>
    <xf numFmtId="0" fontId="12" fillId="0" borderId="74" xfId="0" applyFont="1" applyBorder="1" applyAlignment="1">
      <alignment horizontal="right" vertical="top" wrapText="1"/>
    </xf>
    <xf numFmtId="0" fontId="12" fillId="0" borderId="75" xfId="0" applyFont="1" applyBorder="1" applyAlignment="1">
      <alignment horizontal="right" vertical="top"/>
    </xf>
    <xf numFmtId="0" fontId="12" fillId="0" borderId="20" xfId="0" applyFont="1" applyBorder="1" applyAlignment="1">
      <alignment horizontal="right" vertical="top"/>
    </xf>
    <xf numFmtId="0" fontId="13" fillId="0" borderId="75" xfId="0" applyFont="1" applyBorder="1" applyAlignment="1">
      <alignment horizontal="center" vertical="top"/>
    </xf>
    <xf numFmtId="0" fontId="13" fillId="0" borderId="20" xfId="0" applyFont="1" applyBorder="1" applyAlignment="1">
      <alignment horizontal="center" vertical="top"/>
    </xf>
    <xf numFmtId="0" fontId="12" fillId="0" borderId="0" xfId="0" applyFont="1" applyBorder="1" applyAlignment="1">
      <alignment/>
    </xf>
    <xf numFmtId="0" fontId="12" fillId="0" borderId="66" xfId="0" applyFont="1" applyBorder="1" applyAlignment="1">
      <alignment vertical="center" wrapText="1"/>
    </xf>
    <xf numFmtId="0" fontId="12" fillId="0" borderId="64" xfId="0" applyFont="1" applyBorder="1" applyAlignment="1">
      <alignment vertical="center" wrapText="1"/>
    </xf>
    <xf numFmtId="4" fontId="13" fillId="0" borderId="0" xfId="0" applyNumberFormat="1" applyFont="1" applyFill="1" applyBorder="1" applyAlignment="1" applyProtection="1">
      <alignment horizontal="right" vertical="center" wrapText="1"/>
      <protection locked="0"/>
    </xf>
    <xf numFmtId="0" fontId="12" fillId="0" borderId="14" xfId="0" applyFont="1" applyFill="1" applyBorder="1" applyAlignment="1" applyProtection="1">
      <alignment horizontal="center" vertical="center" wrapText="1"/>
      <protection locked="0"/>
    </xf>
    <xf numFmtId="4" fontId="12" fillId="0" borderId="14" xfId="0" applyNumberFormat="1" applyFont="1" applyFill="1" applyBorder="1" applyAlignment="1" applyProtection="1">
      <alignment horizontal="center" vertical="center"/>
      <protection locked="0"/>
    </xf>
    <xf numFmtId="4" fontId="12" fillId="0" borderId="15" xfId="0" applyNumberFormat="1" applyFont="1" applyFill="1" applyBorder="1" applyAlignment="1" applyProtection="1">
      <alignment horizontal="center" vertical="center"/>
      <protection locked="0"/>
    </xf>
    <xf numFmtId="4" fontId="12" fillId="0" borderId="15" xfId="0" applyNumberFormat="1" applyFont="1" applyFill="1" applyBorder="1" applyAlignment="1" applyProtection="1">
      <alignment horizontal="center" vertical="center" wrapText="1"/>
      <protection locked="0"/>
    </xf>
    <xf numFmtId="4" fontId="12" fillId="0" borderId="76" xfId="0" applyNumberFormat="1" applyFont="1" applyFill="1" applyBorder="1" applyAlignment="1" applyProtection="1">
      <alignment horizontal="center" vertical="center" wrapText="1"/>
      <protection locked="0"/>
    </xf>
    <xf numFmtId="0" fontId="35" fillId="0" borderId="0" xfId="0" applyFont="1" applyAlignment="1">
      <alignment horizontal="justify" wrapText="1"/>
    </xf>
    <xf numFmtId="0" fontId="2" fillId="0" borderId="10" xfId="0" applyFont="1" applyBorder="1" applyAlignment="1">
      <alignment horizontal="center" vertical="top" wrapText="1"/>
    </xf>
    <xf numFmtId="0" fontId="35" fillId="0" borderId="0" xfId="0" applyFont="1" applyAlignment="1">
      <alignment wrapText="1"/>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35" borderId="11" xfId="0" applyFont="1" applyFill="1" applyBorder="1" applyAlignment="1">
      <alignment horizontal="center" wrapText="1"/>
    </xf>
    <xf numFmtId="0" fontId="12" fillId="35" borderId="12" xfId="0" applyFont="1" applyFill="1" applyBorder="1" applyAlignment="1">
      <alignment horizontal="center" wrapText="1"/>
    </xf>
    <xf numFmtId="0" fontId="109" fillId="0" borderId="0" xfId="0" applyFont="1" applyFill="1" applyBorder="1" applyAlignment="1">
      <alignment wrapText="1"/>
    </xf>
    <xf numFmtId="0" fontId="12" fillId="0" borderId="31" xfId="0" applyFont="1" applyBorder="1" applyAlignment="1">
      <alignment horizontal="center" wrapText="1"/>
    </xf>
    <xf numFmtId="0" fontId="12" fillId="0" borderId="77" xfId="0" applyFont="1" applyBorder="1" applyAlignment="1">
      <alignment horizontal="center" wrapText="1"/>
    </xf>
    <xf numFmtId="0" fontId="12" fillId="0" borderId="20" xfId="0" applyFont="1" applyBorder="1" applyAlignment="1">
      <alignment horizontal="center" wrapText="1"/>
    </xf>
    <xf numFmtId="0" fontId="4"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4" fillId="0" borderId="10" xfId="0" applyFont="1" applyFill="1" applyBorder="1" applyAlignment="1">
      <alignment horizontal="center"/>
    </xf>
    <xf numFmtId="49" fontId="12" fillId="0" borderId="0" xfId="0" applyNumberFormat="1" applyFont="1" applyAlignment="1">
      <alignment vertical="center"/>
    </xf>
    <xf numFmtId="0" fontId="12" fillId="0" borderId="78"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39"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79" xfId="0" applyFont="1" applyBorder="1" applyAlignment="1">
      <alignment horizontal="center" vertical="center" wrapText="1"/>
    </xf>
    <xf numFmtId="0" fontId="109" fillId="0" borderId="10" xfId="0" applyFont="1" applyFill="1" applyBorder="1" applyAlignment="1">
      <alignment horizontal="center" wrapText="1"/>
    </xf>
    <xf numFmtId="0" fontId="109" fillId="0" borderId="0" xfId="0" applyFont="1" applyFill="1" applyBorder="1" applyAlignment="1">
      <alignment/>
    </xf>
    <xf numFmtId="0" fontId="109" fillId="0" borderId="0" xfId="0" applyFont="1" applyFill="1" applyBorder="1" applyAlignment="1">
      <alignment horizontal="center"/>
    </xf>
    <xf numFmtId="2" fontId="109" fillId="0" borderId="10" xfId="0" applyNumberFormat="1" applyFont="1" applyFill="1" applyBorder="1" applyAlignment="1">
      <alignment/>
    </xf>
    <xf numFmtId="0" fontId="109" fillId="0" borderId="10" xfId="0" applyFont="1" applyFill="1" applyBorder="1" applyAlignment="1">
      <alignment/>
    </xf>
    <xf numFmtId="0" fontId="124" fillId="0" borderId="80" xfId="0" applyFont="1" applyFill="1" applyBorder="1" applyAlignment="1">
      <alignment horizontal="center"/>
    </xf>
    <xf numFmtId="0" fontId="110" fillId="0" borderId="0" xfId="0" applyFont="1" applyFill="1" applyBorder="1" applyAlignment="1">
      <alignment horizontal="center"/>
    </xf>
    <xf numFmtId="0" fontId="0" fillId="35" borderId="10"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1"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125" fillId="0" borderId="0" xfId="0" applyFont="1" applyFill="1" applyAlignment="1" applyProtection="1">
      <alignment horizontal="left" wrapText="1"/>
      <protection locked="0"/>
    </xf>
    <xf numFmtId="0" fontId="126" fillId="0" borderId="0" xfId="0" applyFont="1" applyAlignment="1" applyProtection="1">
      <alignment horizontal="left" wrapText="1"/>
      <protection locked="0"/>
    </xf>
    <xf numFmtId="0" fontId="31" fillId="35" borderId="0" xfId="0" applyFont="1" applyFill="1" applyAlignment="1" applyProtection="1">
      <alignment horizontal="left" wrapText="1"/>
      <protection locked="0"/>
    </xf>
    <xf numFmtId="0" fontId="0" fillId="35" borderId="0" xfId="0" applyFill="1" applyAlignment="1" applyProtection="1">
      <alignment horizontal="left" wrapText="1"/>
      <protection locked="0"/>
    </xf>
    <xf numFmtId="0" fontId="0" fillId="0" borderId="10"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locked="0"/>
    </xf>
    <xf numFmtId="0" fontId="0" fillId="35" borderId="77" xfId="0" applyFill="1" applyBorder="1" applyAlignment="1" applyProtection="1">
      <alignment horizontal="center" wrapText="1"/>
      <protection locked="0"/>
    </xf>
    <xf numFmtId="0" fontId="0" fillId="35" borderId="20" xfId="0" applyFill="1" applyBorder="1" applyAlignment="1" applyProtection="1">
      <alignment horizontal="center" wrapText="1"/>
      <protection locked="0"/>
    </xf>
    <xf numFmtId="0" fontId="0" fillId="2" borderId="10" xfId="0" applyFont="1" applyFill="1" applyBorder="1" applyAlignment="1" applyProtection="1">
      <alignment horizontal="center" vertical="center" wrapText="1"/>
      <protection locked="0"/>
    </xf>
    <xf numFmtId="0" fontId="0" fillId="2" borderId="10" xfId="0" applyFont="1" applyFill="1" applyBorder="1" applyAlignment="1" applyProtection="1">
      <alignment wrapText="1"/>
      <protection locked="0"/>
    </xf>
    <xf numFmtId="0" fontId="0" fillId="0" borderId="31"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32" fillId="0" borderId="0" xfId="0" applyFont="1" applyFill="1" applyAlignment="1" applyProtection="1">
      <alignment horizontal="center"/>
      <protection locked="0"/>
    </xf>
    <xf numFmtId="0" fontId="0" fillId="35" borderId="10" xfId="0" applyFont="1" applyFill="1" applyBorder="1" applyAlignment="1" applyProtection="1">
      <alignment wrapText="1"/>
      <protection locked="0"/>
    </xf>
    <xf numFmtId="0" fontId="0" fillId="0" borderId="10" xfId="0" applyFont="1" applyFill="1" applyBorder="1" applyAlignment="1" applyProtection="1">
      <alignment horizontal="center" wrapText="1"/>
      <protection locked="0"/>
    </xf>
    <xf numFmtId="0" fontId="5" fillId="35" borderId="0" xfId="0" applyFont="1" applyFill="1" applyAlignment="1" applyProtection="1">
      <alignment horizontal="center"/>
      <protection locked="0"/>
    </xf>
    <xf numFmtId="0" fontId="19" fillId="0" borderId="0" xfId="0" applyFont="1" applyAlignment="1" applyProtection="1">
      <alignment horizontal="left" vertical="center"/>
      <protection locked="0"/>
    </xf>
    <xf numFmtId="0" fontId="24" fillId="0" borderId="81"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3" fillId="6" borderId="0" xfId="0" applyFont="1" applyFill="1" applyAlignment="1" applyProtection="1">
      <alignment vertical="center" wrapText="1"/>
      <protection locked="0"/>
    </xf>
    <xf numFmtId="49" fontId="23" fillId="0" borderId="0" xfId="0" applyNumberFormat="1"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justify" vertical="center" wrapText="1"/>
      <protection locked="0"/>
    </xf>
    <xf numFmtId="0" fontId="127" fillId="0" borderId="0" xfId="0" applyFont="1" applyAlignment="1" applyProtection="1">
      <alignment horizontal="justify" vertical="center" wrapText="1"/>
      <protection locked="0"/>
    </xf>
    <xf numFmtId="0" fontId="12" fillId="0" borderId="0" xfId="0" applyFont="1" applyAlignment="1" applyProtection="1">
      <alignment horizontal="center" vertical="center"/>
      <protection locked="0"/>
    </xf>
    <xf numFmtId="178" fontId="13" fillId="0" borderId="0" xfId="0" applyNumberFormat="1" applyFont="1" applyAlignment="1" applyProtection="1">
      <alignment horizontal="center"/>
      <protection locked="0"/>
    </xf>
    <xf numFmtId="0" fontId="19" fillId="0" borderId="14" xfId="0" applyFont="1" applyBorder="1" applyAlignment="1" applyProtection="1">
      <alignment horizontal="center" vertical="center" wrapText="1"/>
      <protection locked="0"/>
    </xf>
    <xf numFmtId="49" fontId="19" fillId="0" borderId="14" xfId="0" applyNumberFormat="1" applyFont="1" applyBorder="1" applyAlignment="1" applyProtection="1">
      <alignment horizontal="left" vertical="center" wrapText="1"/>
      <protection locked="0"/>
    </xf>
    <xf numFmtId="0" fontId="25" fillId="0" borderId="14" xfId="58" applyFont="1" applyBorder="1" applyAlignment="1" applyProtection="1">
      <alignment horizontal="center" vertical="center" textRotation="90" wrapText="1"/>
      <protection locked="0"/>
    </xf>
    <xf numFmtId="3" fontId="112" fillId="31" borderId="10" xfId="56" applyNumberFormat="1" applyFont="1" applyBorder="1" applyAlignment="1" applyProtection="1">
      <alignment horizontal="center" vertical="center" wrapText="1"/>
      <protection locked="0"/>
    </xf>
    <xf numFmtId="0" fontId="112" fillId="31" borderId="10" xfId="56" applyFont="1" applyBorder="1" applyAlignment="1" applyProtection="1">
      <alignment horizontal="center" vertical="center" wrapText="1"/>
      <protection locked="0"/>
    </xf>
    <xf numFmtId="0" fontId="13" fillId="45" borderId="12" xfId="0" applyFont="1" applyFill="1" applyBorder="1" applyAlignment="1" applyProtection="1">
      <alignment horizontal="center" wrapText="1"/>
      <protection locked="0"/>
    </xf>
    <xf numFmtId="3" fontId="104" fillId="31" borderId="16" xfId="56" applyNumberFormat="1" applyBorder="1" applyAlignment="1" applyProtection="1">
      <alignment horizontal="center" vertical="center" wrapText="1"/>
      <protection locked="0"/>
    </xf>
    <xf numFmtId="0" fontId="104" fillId="31" borderId="82" xfId="56" applyBorder="1" applyAlignment="1" applyProtection="1">
      <alignment horizontal="center" vertical="center" wrapText="1"/>
      <protection locked="0"/>
    </xf>
    <xf numFmtId="0" fontId="104" fillId="31" borderId="17" xfId="56" applyBorder="1" applyAlignment="1" applyProtection="1">
      <alignment horizontal="center" vertical="center" wrapText="1"/>
      <protection locked="0"/>
    </xf>
    <xf numFmtId="0" fontId="13" fillId="45" borderId="83" xfId="0" applyFont="1" applyFill="1" applyBorder="1" applyAlignment="1" applyProtection="1">
      <alignment horizontal="center" wrapText="1"/>
      <protection locked="0"/>
    </xf>
    <xf numFmtId="0" fontId="13" fillId="45" borderId="84" xfId="0" applyFont="1" applyFill="1" applyBorder="1" applyAlignment="1" applyProtection="1">
      <alignment horizontal="center" wrapText="1"/>
      <protection locked="0"/>
    </xf>
    <xf numFmtId="0" fontId="20" fillId="0" borderId="14" xfId="58" applyFont="1" applyBorder="1" applyAlignment="1" applyProtection="1">
      <alignment horizontal="center" vertical="center" wrapText="1"/>
      <protection locked="0"/>
    </xf>
    <xf numFmtId="3" fontId="25" fillId="40" borderId="14" xfId="0" applyNumberFormat="1" applyFont="1" applyFill="1" applyBorder="1" applyAlignment="1" applyProtection="1">
      <alignment horizontal="center" vertical="center" textRotation="90" wrapText="1"/>
      <protection locked="0"/>
    </xf>
    <xf numFmtId="0" fontId="18" fillId="40" borderId="14" xfId="58" applyFont="1" applyFill="1" applyBorder="1" applyAlignment="1" applyProtection="1">
      <alignment horizontal="center" vertical="center" textRotation="90" wrapText="1"/>
      <protection locked="0"/>
    </xf>
    <xf numFmtId="0" fontId="13" fillId="45" borderId="31" xfId="0" applyFont="1" applyFill="1" applyBorder="1" applyAlignment="1" applyProtection="1">
      <alignment horizontal="center" wrapText="1"/>
      <protection locked="0"/>
    </xf>
    <xf numFmtId="0" fontId="13" fillId="45" borderId="77" xfId="0" applyFont="1" applyFill="1" applyBorder="1" applyAlignment="1" applyProtection="1">
      <alignment horizontal="center" wrapText="1"/>
      <protection locked="0"/>
    </xf>
    <xf numFmtId="3" fontId="104" fillId="31" borderId="7" xfId="56" applyNumberFormat="1" applyBorder="1" applyAlignment="1" applyProtection="1">
      <alignment horizontal="center" vertical="center" wrapText="1"/>
      <protection locked="0"/>
    </xf>
    <xf numFmtId="0" fontId="104" fillId="31" borderId="7" xfId="56" applyBorder="1" applyAlignment="1" applyProtection="1">
      <alignment horizontal="center" vertical="center" wrapText="1"/>
      <protection locked="0"/>
    </xf>
    <xf numFmtId="0" fontId="12" fillId="0" borderId="10" xfId="59" applyFont="1" applyBorder="1" applyAlignment="1" applyProtection="1">
      <alignment horizontal="center" vertical="center" wrapText="1"/>
      <protection locked="0"/>
    </xf>
    <xf numFmtId="0" fontId="12" fillId="0" borderId="10" xfId="0" applyFont="1" applyBorder="1" applyAlignment="1" applyProtection="1">
      <alignment wrapText="1"/>
      <protection locked="0"/>
    </xf>
    <xf numFmtId="0" fontId="0" fillId="0" borderId="10" xfId="0" applyBorder="1" applyAlignment="1" applyProtection="1">
      <alignment wrapText="1"/>
      <protection locked="0"/>
    </xf>
    <xf numFmtId="0" fontId="12" fillId="0" borderId="10" xfId="0" applyFont="1" applyBorder="1" applyAlignment="1" applyProtection="1">
      <alignment vertical="top"/>
      <protection locked="0"/>
    </xf>
    <xf numFmtId="0" fontId="0" fillId="0" borderId="10" xfId="0" applyBorder="1" applyAlignment="1" applyProtection="1">
      <alignment vertical="top"/>
      <protection locked="0"/>
    </xf>
    <xf numFmtId="0" fontId="12" fillId="0" borderId="10" xfId="0" applyFont="1" applyBorder="1" applyAlignment="1" applyProtection="1">
      <alignment horizontal="center" wrapText="1"/>
      <protection locked="0"/>
    </xf>
    <xf numFmtId="0" fontId="12" fillId="35" borderId="11" xfId="0" applyFont="1" applyFill="1" applyBorder="1" applyAlignment="1" applyProtection="1">
      <alignment wrapText="1"/>
      <protection locked="0"/>
    </xf>
    <xf numFmtId="0" fontId="12" fillId="35" borderId="12" xfId="0" applyFont="1" applyFill="1" applyBorder="1" applyAlignment="1" applyProtection="1">
      <alignment wrapText="1"/>
      <protection locked="0"/>
    </xf>
    <xf numFmtId="0" fontId="12" fillId="0" borderId="11" xfId="0" applyFont="1" applyBorder="1" applyAlignment="1" applyProtection="1">
      <alignment horizontal="center" vertical="center"/>
      <protection locked="0"/>
    </xf>
    <xf numFmtId="0" fontId="0" fillId="0" borderId="12" xfId="0" applyBorder="1" applyAlignment="1" applyProtection="1">
      <alignment/>
      <protection locked="0"/>
    </xf>
    <xf numFmtId="0" fontId="12" fillId="0" borderId="10" xfId="0" applyFont="1" applyBorder="1" applyAlignment="1" applyProtection="1">
      <alignment horizontal="center" vertical="center" wrapText="1"/>
      <protection locked="0"/>
    </xf>
    <xf numFmtId="0" fontId="12" fillId="35" borderId="10" xfId="0" applyFont="1" applyFill="1" applyBorder="1" applyAlignment="1" applyProtection="1">
      <alignment wrapText="1"/>
      <protection locked="0"/>
    </xf>
    <xf numFmtId="0" fontId="0" fillId="35" borderId="10" xfId="0" applyFill="1" applyBorder="1" applyAlignment="1" applyProtection="1">
      <alignment wrapText="1"/>
      <protection locked="0"/>
    </xf>
    <xf numFmtId="0" fontId="16" fillId="0" borderId="0" xfId="0" applyFont="1" applyAlignment="1" applyProtection="1">
      <alignment horizontal="justify"/>
      <protection locked="0"/>
    </xf>
    <xf numFmtId="0" fontId="12" fillId="0" borderId="0" xfId="0" applyFont="1" applyAlignment="1" applyProtection="1">
      <alignment/>
      <protection locked="0"/>
    </xf>
    <xf numFmtId="0" fontId="15" fillId="0" borderId="11" xfId="59"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35" borderId="70" xfId="59" applyFont="1" applyFill="1" applyBorder="1" applyAlignment="1" applyProtection="1">
      <alignment horizontal="center" vertical="center" textRotation="90"/>
      <protection locked="0"/>
    </xf>
    <xf numFmtId="0" fontId="15" fillId="35" borderId="72" xfId="59" applyFont="1" applyFill="1" applyBorder="1" applyAlignment="1" applyProtection="1">
      <alignment horizontal="center" vertical="center" textRotation="90"/>
      <protection locked="0"/>
    </xf>
    <xf numFmtId="0" fontId="15" fillId="35" borderId="71" xfId="59" applyFont="1" applyFill="1" applyBorder="1" applyAlignment="1" applyProtection="1">
      <alignment horizontal="center" vertical="center" textRotation="90"/>
      <protection locked="0"/>
    </xf>
    <xf numFmtId="0" fontId="15" fillId="46" borderId="70" xfId="59" applyFont="1" applyFill="1" applyBorder="1" applyAlignment="1" applyProtection="1">
      <alignment horizontal="center" vertical="center" textRotation="90"/>
      <protection locked="0"/>
    </xf>
    <xf numFmtId="0" fontId="15" fillId="46" borderId="71" xfId="59" applyFont="1" applyFill="1" applyBorder="1" applyAlignment="1" applyProtection="1">
      <alignment horizontal="center" vertical="center" textRotation="90"/>
      <protection locked="0"/>
    </xf>
    <xf numFmtId="0" fontId="0" fillId="4" borderId="12" xfId="0" applyFill="1" applyBorder="1" applyAlignment="1" applyProtection="1">
      <alignment horizontal="center" vertical="center" textRotation="90" wrapText="1"/>
      <protection locked="0"/>
    </xf>
    <xf numFmtId="0" fontId="0" fillId="4" borderId="10" xfId="0" applyFill="1" applyBorder="1" applyAlignment="1" applyProtection="1">
      <alignment horizontal="center" vertical="center" textRotation="90" wrapText="1"/>
      <protection locked="0"/>
    </xf>
    <xf numFmtId="0" fontId="15" fillId="46" borderId="68" xfId="59" applyFont="1" applyFill="1" applyBorder="1" applyAlignment="1" applyProtection="1">
      <alignment horizontal="center" vertical="center" textRotation="90"/>
      <protection locked="0"/>
    </xf>
    <xf numFmtId="0" fontId="15" fillId="46" borderId="65" xfId="59" applyFont="1" applyFill="1" applyBorder="1" applyAlignment="1" applyProtection="1">
      <alignment horizontal="center" vertical="center" textRotation="90"/>
      <protection locked="0"/>
    </xf>
    <xf numFmtId="0" fontId="15" fillId="46" borderId="66" xfId="59" applyFont="1" applyFill="1" applyBorder="1" applyAlignment="1" applyProtection="1">
      <alignment horizontal="center" vertical="center" textRotation="90"/>
      <protection locked="0"/>
    </xf>
    <xf numFmtId="0" fontId="12" fillId="0" borderId="11" xfId="59" applyFont="1" applyBorder="1" applyAlignment="1" applyProtection="1">
      <alignment horizontal="center" vertical="center" wrapText="1"/>
      <protection locked="0"/>
    </xf>
    <xf numFmtId="0" fontId="12" fillId="0" borderId="13" xfId="59" applyFont="1" applyBorder="1" applyAlignment="1" applyProtection="1">
      <alignment horizontal="center" vertical="center" wrapText="1"/>
      <protection locked="0"/>
    </xf>
    <xf numFmtId="0" fontId="15" fillId="35" borderId="12" xfId="59" applyFont="1" applyFill="1" applyBorder="1" applyAlignment="1" applyProtection="1">
      <alignment horizontal="center" vertical="center" textRotation="90"/>
      <protection locked="0"/>
    </xf>
    <xf numFmtId="0" fontId="15" fillId="35" borderId="10" xfId="59" applyFont="1" applyFill="1" applyBorder="1" applyAlignment="1" applyProtection="1">
      <alignment horizontal="center" vertical="center" textRotation="90"/>
      <protection locked="0"/>
    </xf>
    <xf numFmtId="0" fontId="12" fillId="0" borderId="12"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31" xfId="59"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5" fillId="46" borderId="64" xfId="59" applyFont="1" applyFill="1" applyBorder="1" applyAlignment="1" applyProtection="1">
      <alignment horizontal="center" vertical="center" textRotation="90"/>
      <protection locked="0"/>
    </xf>
    <xf numFmtId="0" fontId="15" fillId="46" borderId="71" xfId="0" applyFont="1" applyFill="1" applyBorder="1" applyAlignment="1" applyProtection="1">
      <alignment horizontal="center" vertical="center" textRotation="90"/>
      <protection locked="0"/>
    </xf>
    <xf numFmtId="49" fontId="12" fillId="0" borderId="0" xfId="0" applyNumberFormat="1" applyFont="1" applyAlignment="1" applyProtection="1">
      <alignment horizontal="left" vertical="center"/>
      <protection locked="0"/>
    </xf>
    <xf numFmtId="0" fontId="0" fillId="0" borderId="12" xfId="0" applyBorder="1" applyAlignment="1" applyProtection="1">
      <alignment horizontal="center" vertical="center" wrapText="1"/>
      <protection locked="0"/>
    </xf>
    <xf numFmtId="0" fontId="15" fillId="9" borderId="70" xfId="59" applyFont="1" applyFill="1" applyBorder="1" applyAlignment="1" applyProtection="1">
      <alignment horizontal="center" vertical="center" textRotation="90" wrapText="1"/>
      <protection locked="0"/>
    </xf>
    <xf numFmtId="0" fontId="0" fillId="0" borderId="72" xfId="0" applyBorder="1" applyAlignment="1" applyProtection="1">
      <alignment horizontal="center" vertical="center" textRotation="90" wrapText="1"/>
      <protection locked="0"/>
    </xf>
    <xf numFmtId="0" fontId="0" fillId="0" borderId="71" xfId="0" applyBorder="1" applyAlignment="1" applyProtection="1">
      <alignment horizontal="center" vertical="center" textRotation="90" wrapText="1"/>
      <protection locked="0"/>
    </xf>
    <xf numFmtId="0" fontId="115" fillId="0" borderId="0" xfId="57" applyFont="1" applyAlignment="1" applyProtection="1">
      <alignment wrapText="1"/>
      <protection locked="0"/>
    </xf>
    <xf numFmtId="0" fontId="126" fillId="0" borderId="0" xfId="0" applyFont="1" applyAlignment="1" applyProtection="1">
      <alignment wrapText="1"/>
      <protection locked="0"/>
    </xf>
    <xf numFmtId="0" fontId="11" fillId="0" borderId="11" xfId="57" applyFont="1" applyBorder="1" applyAlignment="1" applyProtection="1">
      <alignment horizontal="center" vertical="center" wrapText="1"/>
      <protection locked="0"/>
    </xf>
    <xf numFmtId="0" fontId="11" fillId="0" borderId="0" xfId="57" applyFont="1" applyAlignment="1" applyProtection="1">
      <alignment horizontal="center"/>
      <protection locked="0"/>
    </xf>
    <xf numFmtId="0" fontId="11" fillId="0" borderId="85" xfId="57" applyFont="1" applyBorder="1" applyAlignment="1" applyProtection="1">
      <alignment horizontal="center" vertical="center" wrapText="1"/>
      <protection locked="0"/>
    </xf>
    <xf numFmtId="0" fontId="10" fillId="0" borderId="14" xfId="60" applyFont="1" applyBorder="1" applyAlignment="1" applyProtection="1">
      <alignment vertical="center" wrapText="1"/>
      <protection locked="0"/>
    </xf>
    <xf numFmtId="0" fontId="11" fillId="0" borderId="86" xfId="57" applyFont="1" applyBorder="1" applyAlignment="1" applyProtection="1">
      <alignment horizontal="center" vertical="center"/>
      <protection locked="0"/>
    </xf>
    <xf numFmtId="0" fontId="11" fillId="0" borderId="87" xfId="57" applyFont="1" applyBorder="1" applyAlignment="1" applyProtection="1">
      <alignment horizontal="center" vertical="center"/>
      <protection locked="0"/>
    </xf>
    <xf numFmtId="0" fontId="11" fillId="0" borderId="88" xfId="57" applyFont="1" applyBorder="1" applyAlignment="1" applyProtection="1">
      <alignment horizontal="center" vertical="center"/>
      <protection locked="0"/>
    </xf>
    <xf numFmtId="0" fontId="10" fillId="0" borderId="47" xfId="57" applyFont="1" applyBorder="1" applyAlignment="1" applyProtection="1">
      <alignment vertical="center" wrapText="1"/>
      <protection locked="0"/>
    </xf>
    <xf numFmtId="0" fontId="10" fillId="0" borderId="89" xfId="60" applyFont="1" applyBorder="1" applyAlignment="1" applyProtection="1">
      <alignment vertical="center" wrapText="1"/>
      <protection locked="0"/>
    </xf>
    <xf numFmtId="0" fontId="10" fillId="0" borderId="15" xfId="60" applyFont="1" applyBorder="1" applyAlignment="1" applyProtection="1">
      <alignment vertical="center" wrapText="1"/>
      <protection locked="0"/>
    </xf>
    <xf numFmtId="0" fontId="12" fillId="0" borderId="0" xfId="0" applyNumberFormat="1" applyFont="1" applyAlignment="1">
      <alignment horizontal="left" vertical="center"/>
    </xf>
    <xf numFmtId="0" fontId="12" fillId="0" borderId="10" xfId="0" applyFont="1" applyBorder="1" applyAlignment="1">
      <alignment horizontal="center" vertical="center" wrapText="1"/>
    </xf>
    <xf numFmtId="0" fontId="12" fillId="0" borderId="0" xfId="0" applyFont="1" applyAlignment="1">
      <alignment horizontal="lef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12" fillId="0" borderId="0" xfId="0" applyNumberFormat="1" applyFont="1" applyAlignment="1" applyProtection="1">
      <alignment horizontal="left" vertical="center"/>
      <protection locked="0"/>
    </xf>
    <xf numFmtId="0" fontId="12" fillId="0" borderId="0" xfId="0" applyNumberFormat="1" applyFont="1" applyAlignment="1" applyProtection="1">
      <alignment horizontal="left"/>
      <protection locked="0"/>
    </xf>
    <xf numFmtId="0" fontId="12" fillId="0" borderId="0" xfId="0" applyNumberFormat="1" applyFont="1" applyFill="1" applyBorder="1" applyAlignment="1" applyProtection="1">
      <alignment horizontal="left" vertical="center"/>
      <protection locked="0"/>
    </xf>
    <xf numFmtId="176" fontId="14" fillId="0" borderId="0" xfId="0" applyNumberFormat="1" applyFont="1" applyAlignment="1" applyProtection="1">
      <alignment horizontal="center" vertical="center"/>
      <protection locked="0"/>
    </xf>
    <xf numFmtId="0" fontId="0" fillId="0" borderId="11" xfId="59" applyFont="1" applyBorder="1" applyAlignment="1">
      <alignment horizontal="center" vertical="center" wrapText="1"/>
      <protection/>
    </xf>
    <xf numFmtId="0" fontId="0" fillId="0" borderId="12" xfId="0" applyBorder="1" applyAlignment="1">
      <alignment horizontal="center" vertical="center" wrapText="1"/>
    </xf>
    <xf numFmtId="0" fontId="0" fillId="0" borderId="11" xfId="59" applyFont="1" applyBorder="1" applyAlignment="1">
      <alignment vertical="center" wrapText="1"/>
      <protection/>
    </xf>
    <xf numFmtId="0" fontId="0" fillId="0" borderId="13" xfId="0" applyBorder="1" applyAlignment="1">
      <alignment vertical="center" wrapText="1"/>
    </xf>
    <xf numFmtId="0" fontId="0" fillId="0" borderId="12" xfId="0" applyBorder="1" applyAlignment="1">
      <alignment vertical="center" wrapText="1"/>
    </xf>
    <xf numFmtId="1" fontId="0" fillId="0" borderId="11" xfId="59" applyNumberFormat="1" applyFont="1" applyBorder="1" applyAlignment="1">
      <alignment horizontal="center" vertical="center" wrapText="1"/>
      <protection/>
    </xf>
    <xf numFmtId="0" fontId="0" fillId="0" borderId="13" xfId="0" applyBorder="1" applyAlignment="1">
      <alignment horizontal="center" vertical="center" wrapText="1"/>
    </xf>
    <xf numFmtId="0" fontId="0" fillId="0" borderId="11" xfId="0" applyFont="1" applyBorder="1" applyAlignment="1">
      <alignment horizontal="center" vertical="center" wrapText="1"/>
    </xf>
    <xf numFmtId="0" fontId="0" fillId="0" borderId="31" xfId="59" applyFont="1" applyBorder="1" applyAlignment="1">
      <alignment horizontal="center" vertical="center" wrapText="1"/>
      <protection/>
    </xf>
    <xf numFmtId="0" fontId="0" fillId="0" borderId="20" xfId="0" applyBorder="1" applyAlignment="1">
      <alignment horizontal="center" vertical="center" wrapText="1"/>
    </xf>
    <xf numFmtId="0" fontId="4" fillId="0" borderId="11" xfId="59" applyFont="1" applyBorder="1" applyAlignment="1">
      <alignment horizontal="center" vertical="center"/>
      <protection/>
    </xf>
    <xf numFmtId="0" fontId="4" fillId="0" borderId="12" xfId="59" applyFont="1" applyBorder="1" applyAlignment="1">
      <alignment horizontal="center" vertical="center"/>
      <protection/>
    </xf>
    <xf numFmtId="0" fontId="4" fillId="0" borderId="13" xfId="59" applyFont="1" applyBorder="1" applyAlignment="1">
      <alignment horizontal="center" vertical="center"/>
      <protection/>
    </xf>
    <xf numFmtId="0" fontId="4" fillId="0" borderId="11" xfId="59"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59" applyFont="1" applyBorder="1" applyAlignment="1">
      <alignment horizontal="center" vertical="center" wrapText="1"/>
      <protection/>
    </xf>
    <xf numFmtId="0" fontId="4" fillId="0" borderId="10" xfId="59" applyFont="1" applyBorder="1" applyAlignment="1">
      <alignment horizontal="center" vertical="center" wrapText="1"/>
      <protection/>
    </xf>
    <xf numFmtId="0" fontId="0" fillId="0" borderId="10" xfId="0" applyBorder="1" applyAlignment="1">
      <alignment horizontal="center" vertical="center" wrapText="1"/>
    </xf>
    <xf numFmtId="0" fontId="4" fillId="0" borderId="10" xfId="59"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1" xfId="58"/>
    <cellStyle name="Normal_Sheet1" xfId="59"/>
    <cellStyle name="Normal_Sheet1 2" xfId="60"/>
    <cellStyle name="Note" xfId="61"/>
    <cellStyle name="Output" xfId="62"/>
    <cellStyle name="Percent" xfId="63"/>
    <cellStyle name="Title" xfId="64"/>
    <cellStyle name="Total" xfId="65"/>
    <cellStyle name="Warning Text" xfId="66"/>
  </cellStyles>
  <dxfs count="149">
    <dxf>
      <fill>
        <patternFill patternType="solid">
          <fgColor indexed="65"/>
          <bgColor indexed="64"/>
        </patternFill>
      </fill>
    </dxf>
    <dxf>
      <fill>
        <patternFill patternType="none">
          <fgColor indexed="64"/>
          <bgColor indexed="65"/>
        </patternFill>
      </fill>
    </dxf>
    <dxf/>
    <dxf>
      <fill>
        <patternFill patternType="solid">
          <fgColor indexed="65"/>
          <bgColor theme="9" tint="0.5999600291252136"/>
        </patternFill>
      </fill>
    </dxf>
    <dxf>
      <fill>
        <patternFill patternType="solid">
          <fgColor indexed="65"/>
          <bgColor indexed="64"/>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solid">
          <fgColor indexed="65"/>
          <bgColor indexed="64"/>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fill>
        <patternFill patternType="none">
          <fgColor indexed="64"/>
          <bgColor indexed="65"/>
        </patternFill>
      </fill>
    </dxf>
    <dxf/>
    <dxf>
      <fill>
        <patternFill patternType="solid">
          <fgColor indexed="65"/>
          <bgColor theme="9" tint="0.5999600291252136"/>
        </patternFill>
      </fill>
    </dxf>
    <dxf>
      <border>
        <left style="thin">
          <color rgb="FF9C0006"/>
        </left>
        <right style="thin">
          <color rgb="FF9C0006"/>
        </right>
        <top style="thin">
          <color rgb="FF9C0006"/>
        </top>
        <bottom style="thin">
          <color rgb="FF9C0006"/>
        </bottom>
      </border>
    </dxf>
    <dxf>
      <font>
        <b/>
        <i val="0"/>
        <strike val="0"/>
        <color rgb="FFFF0000"/>
      </font>
    </dxf>
    <dxf>
      <font>
        <b/>
        <i val="0"/>
        <strike val="0"/>
        <color rgb="FFFF0000"/>
      </font>
    </dxf>
    <dxf>
      <font>
        <b/>
        <i val="0"/>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serverte\cristina.brinzei\My%20Documents\CONTRACTARE\2019\PARA%202019\Asistenta%20medicala%20ambulatorie%20de%20specialitate%20pentru%20specialitati%20paraclinice\model%20LABORATOR\Dosar_furnizor_laborator%20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4\serverte\MSA\CODRUTA-PUBLIC\AN%202022\CONTRACTARE%202022\modele%20CAS%20Bucuresti\202200317_DOC_OPIS_05_Paraclinic_laborator_Martie_2022\Dosar_Furnizor_labo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rnizor"/>
      <sheetName val="Documente Unitate"/>
      <sheetName val="Anexa 18B"/>
      <sheetName val="Medici"/>
      <sheetName val="Asistenti"/>
      <sheetName val="Chimisti"/>
      <sheetName val="Biologi"/>
      <sheetName val="Biochimisti"/>
      <sheetName val="Farmacist"/>
      <sheetName val="Calitate"/>
      <sheetName val="Aparate laborator"/>
      <sheetName val="Oferta_Nr_servicii"/>
      <sheetName val="Punct_extern_recolta"/>
      <sheetName val="Aparate_Histo"/>
      <sheetName val="Oferta_servicii_Histo"/>
    </sheetNames>
    <sheetDataSet>
      <sheetData sheetId="0">
        <row r="21">
          <cell r="C21" t="str">
            <v>Nume reprezentant legal</v>
          </cell>
        </row>
        <row r="22">
          <cell r="C22" t="str">
            <v>Prenume reprezentant legal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_Contact"/>
      <sheetName val="Documente unitate"/>
      <sheetName val="Personal"/>
      <sheetName val="Renar_ISO15189"/>
      <sheetName val="Control_extern"/>
      <sheetName val="Aparate_laborator"/>
      <sheetName val="Aparate_Citologie_Histo"/>
      <sheetName val="Punct extern recoltare"/>
      <sheetName val="Oferta_nr_servicii_lab"/>
      <sheetName val="Oferta_histopatologie"/>
      <sheetName val="Sheet1"/>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S54"/>
  <sheetViews>
    <sheetView zoomScalePageLayoutView="0" workbookViewId="0" topLeftCell="A1">
      <selection activeCell="C34" sqref="C34"/>
    </sheetView>
  </sheetViews>
  <sheetFormatPr defaultColWidth="9.00390625" defaultRowHeight="12.75"/>
  <cols>
    <col min="1" max="1" width="15.8515625" style="49" customWidth="1"/>
    <col min="2" max="2" width="9.00390625" style="49" customWidth="1"/>
    <col min="3" max="3" width="45.421875" style="49" customWidth="1"/>
    <col min="4" max="18" width="9.00390625" style="49" customWidth="1"/>
    <col min="19" max="19" width="26.421875" style="49" hidden="1" customWidth="1"/>
    <col min="20" max="16384" width="9.00390625" style="49" customWidth="1"/>
  </cols>
  <sheetData>
    <row r="1" ht="6.75" customHeight="1"/>
    <row r="2" spans="1:3" ht="12.75">
      <c r="A2" s="708" t="s">
        <v>0</v>
      </c>
      <c r="B2" s="709"/>
      <c r="C2" s="176"/>
    </row>
    <row r="3" spans="1:3" ht="12.75">
      <c r="A3" s="710" t="s">
        <v>1</v>
      </c>
      <c r="B3" s="711"/>
      <c r="C3" s="177"/>
    </row>
    <row r="4" spans="1:3" ht="12.75">
      <c r="A4" s="712" t="s">
        <v>2</v>
      </c>
      <c r="B4" s="713"/>
      <c r="C4" s="178" t="s">
        <v>3</v>
      </c>
    </row>
    <row r="5" spans="1:19" ht="12" customHeight="1">
      <c r="A5" s="705" t="s">
        <v>4</v>
      </c>
      <c r="B5" s="70" t="s">
        <v>5</v>
      </c>
      <c r="C5" s="179"/>
      <c r="S5" s="49" t="str">
        <f>CONCATENATE("Loc.",C6," ","Str.",C7," ","Nr.",C8)</f>
        <v>Loc. Str. Nr.</v>
      </c>
    </row>
    <row r="6" spans="1:3" ht="15.75" customHeight="1">
      <c r="A6" s="705"/>
      <c r="B6" s="70" t="s">
        <v>6</v>
      </c>
      <c r="C6" s="179"/>
    </row>
    <row r="7" spans="1:3" ht="18" customHeight="1">
      <c r="A7" s="705"/>
      <c r="B7" s="70" t="s">
        <v>7</v>
      </c>
      <c r="C7" s="179"/>
    </row>
    <row r="8" spans="1:3" ht="12.75">
      <c r="A8" s="705"/>
      <c r="B8" s="70" t="s">
        <v>8</v>
      </c>
      <c r="C8" s="179"/>
    </row>
    <row r="9" spans="1:3" ht="12.75">
      <c r="A9" s="705"/>
      <c r="B9" s="70" t="s">
        <v>9</v>
      </c>
      <c r="C9" s="179"/>
    </row>
    <row r="10" spans="1:3" ht="12.75">
      <c r="A10" s="705"/>
      <c r="B10" s="70" t="s">
        <v>10</v>
      </c>
      <c r="C10" s="179"/>
    </row>
    <row r="11" spans="1:3" ht="12.75">
      <c r="A11" s="705"/>
      <c r="B11" s="70" t="s">
        <v>11</v>
      </c>
      <c r="C11" s="179"/>
    </row>
    <row r="12" spans="1:3" ht="12.75">
      <c r="A12" s="705"/>
      <c r="B12" s="70" t="s">
        <v>12</v>
      </c>
      <c r="C12" s="179"/>
    </row>
    <row r="13" spans="1:3" ht="12.75">
      <c r="A13" s="705" t="s">
        <v>13</v>
      </c>
      <c r="B13" s="180" t="s">
        <v>14</v>
      </c>
      <c r="C13" s="181"/>
    </row>
    <row r="14" spans="1:3" ht="12.75">
      <c r="A14" s="705"/>
      <c r="B14" s="180" t="s">
        <v>15</v>
      </c>
      <c r="C14" s="181"/>
    </row>
    <row r="15" spans="1:3" ht="12.75">
      <c r="A15" s="705"/>
      <c r="B15" s="180" t="s">
        <v>16</v>
      </c>
      <c r="C15" s="181"/>
    </row>
    <row r="16" spans="1:3" ht="12.75">
      <c r="A16" s="706"/>
      <c r="B16" s="182" t="s">
        <v>17</v>
      </c>
      <c r="C16" s="181"/>
    </row>
    <row r="17" spans="1:3" ht="25.5">
      <c r="A17" s="706"/>
      <c r="B17" s="182" t="s">
        <v>18</v>
      </c>
      <c r="C17" s="181"/>
    </row>
    <row r="18" spans="1:3" ht="12.75">
      <c r="A18" s="705" t="s">
        <v>19</v>
      </c>
      <c r="B18" s="70" t="s">
        <v>20</v>
      </c>
      <c r="C18" s="181"/>
    </row>
    <row r="19" spans="1:3" ht="12.75">
      <c r="A19" s="705"/>
      <c r="B19" s="70" t="s">
        <v>21</v>
      </c>
      <c r="C19" s="181"/>
    </row>
    <row r="20" spans="1:3" ht="12.75">
      <c r="A20" s="705"/>
      <c r="B20" s="70" t="s">
        <v>22</v>
      </c>
      <c r="C20" s="181"/>
    </row>
    <row r="21" spans="1:19" ht="12.75">
      <c r="A21" s="705" t="s">
        <v>23</v>
      </c>
      <c r="B21" s="70" t="s">
        <v>24</v>
      </c>
      <c r="C21" s="179"/>
      <c r="S21" s="49" t="str">
        <f>CONCATENATE(C21," ",C22)</f>
        <v> </v>
      </c>
    </row>
    <row r="22" spans="1:3" ht="12.75">
      <c r="A22" s="705"/>
      <c r="B22" s="70" t="s">
        <v>25</v>
      </c>
      <c r="C22" s="179"/>
    </row>
    <row r="23" spans="1:3" ht="12.75">
      <c r="A23" s="705"/>
      <c r="B23" s="70" t="s">
        <v>26</v>
      </c>
      <c r="C23" s="183"/>
    </row>
    <row r="24" spans="1:3" ht="12.75">
      <c r="A24" s="705"/>
      <c r="B24" s="70" t="s">
        <v>27</v>
      </c>
      <c r="C24" s="181"/>
    </row>
    <row r="25" spans="1:3" ht="12.75">
      <c r="A25" s="715"/>
      <c r="B25" s="184" t="s">
        <v>17</v>
      </c>
      <c r="C25" s="185"/>
    </row>
    <row r="26" spans="1:3" ht="7.5" customHeight="1">
      <c r="A26" s="714"/>
      <c r="B26" s="714"/>
      <c r="C26" s="714"/>
    </row>
    <row r="27" spans="1:3" ht="12.75">
      <c r="A27" s="716" t="s">
        <v>28</v>
      </c>
      <c r="B27" s="186" t="s">
        <v>29</v>
      </c>
      <c r="C27" s="187"/>
    </row>
    <row r="28" spans="1:19" ht="12.75">
      <c r="A28" s="705"/>
      <c r="B28" s="70" t="s">
        <v>6</v>
      </c>
      <c r="C28" s="187"/>
      <c r="S28" s="175" t="str">
        <f>CONCATENATE("Loc.",C28," ","Str.",C29," ","Nr.",C30)</f>
        <v>Loc. Str. Nr.</v>
      </c>
    </row>
    <row r="29" spans="1:3" ht="12.75">
      <c r="A29" s="705"/>
      <c r="B29" s="70" t="s">
        <v>7</v>
      </c>
      <c r="C29" s="181"/>
    </row>
    <row r="30" spans="1:3" ht="12.75">
      <c r="A30" s="705"/>
      <c r="B30" s="70" t="s">
        <v>8</v>
      </c>
      <c r="C30" s="181"/>
    </row>
    <row r="31" spans="1:3" ht="12.75">
      <c r="A31" s="705"/>
      <c r="B31" s="70" t="s">
        <v>9</v>
      </c>
      <c r="C31" s="181"/>
    </row>
    <row r="32" spans="1:3" ht="12.75">
      <c r="A32" s="705"/>
      <c r="B32" s="70" t="s">
        <v>10</v>
      </c>
      <c r="C32" s="181"/>
    </row>
    <row r="33" spans="1:3" ht="12.75">
      <c r="A33" s="705"/>
      <c r="B33" s="70" t="s">
        <v>11</v>
      </c>
      <c r="C33" s="181"/>
    </row>
    <row r="34" spans="1:3" ht="12.75">
      <c r="A34" s="705"/>
      <c r="B34" s="70" t="s">
        <v>12</v>
      </c>
      <c r="C34" s="181"/>
    </row>
    <row r="35" spans="1:3" ht="12.75">
      <c r="A35" s="705" t="s">
        <v>30</v>
      </c>
      <c r="B35" s="180" t="s">
        <v>14</v>
      </c>
      <c r="C35" s="181"/>
    </row>
    <row r="36" spans="1:3" ht="12.75">
      <c r="A36" s="705"/>
      <c r="B36" s="180" t="s">
        <v>15</v>
      </c>
      <c r="C36" s="181"/>
    </row>
    <row r="37" spans="1:3" ht="12.75">
      <c r="A37" s="705"/>
      <c r="B37" s="180" t="s">
        <v>16</v>
      </c>
      <c r="C37" s="181"/>
    </row>
    <row r="38" spans="1:3" ht="12.75">
      <c r="A38" s="706"/>
      <c r="B38" s="182" t="s">
        <v>17</v>
      </c>
      <c r="C38" s="181"/>
    </row>
    <row r="39" spans="1:3" ht="25.5">
      <c r="A39" s="707"/>
      <c r="B39" s="188" t="s">
        <v>18</v>
      </c>
      <c r="C39" s="185"/>
    </row>
    <row r="40" spans="1:3" ht="7.5" customHeight="1">
      <c r="A40" s="714"/>
      <c r="B40" s="714"/>
      <c r="C40" s="714"/>
    </row>
    <row r="41" spans="1:3" s="175" customFormat="1" ht="12.75">
      <c r="A41" s="189"/>
      <c r="B41" s="190"/>
      <c r="C41" s="60" t="s">
        <v>31</v>
      </c>
    </row>
    <row r="42" spans="1:3" ht="12.75">
      <c r="A42" s="191" t="s">
        <v>32</v>
      </c>
      <c r="C42" s="65" t="s">
        <v>33</v>
      </c>
    </row>
    <row r="43" spans="1:3" ht="12.75">
      <c r="A43" s="192"/>
      <c r="B43" s="193"/>
      <c r="C43" s="194" t="str">
        <f>S21</f>
        <v> </v>
      </c>
    </row>
    <row r="44" spans="1:3" ht="12.75">
      <c r="A44" s="189"/>
      <c r="B44" s="193"/>
      <c r="C44" s="52" t="s">
        <v>34</v>
      </c>
    </row>
    <row r="45" spans="1:3" ht="12.75">
      <c r="A45" s="189"/>
      <c r="B45" s="193"/>
      <c r="C45" s="55"/>
    </row>
    <row r="46" spans="1:3" ht="12.75">
      <c r="A46" s="189"/>
      <c r="B46" s="193"/>
      <c r="C46" s="55"/>
    </row>
    <row r="47" spans="1:3" ht="12.75">
      <c r="A47" s="189"/>
      <c r="B47" s="193"/>
      <c r="C47" s="55"/>
    </row>
    <row r="48" spans="1:3" ht="12.75">
      <c r="A48" s="189"/>
      <c r="B48" s="193"/>
      <c r="C48" s="55"/>
    </row>
    <row r="49" spans="1:3" ht="12.75">
      <c r="A49" s="62"/>
      <c r="B49" s="195"/>
      <c r="C49" s="55"/>
    </row>
    <row r="50" spans="1:3" ht="12.75">
      <c r="A50" s="62"/>
      <c r="B50" s="195"/>
      <c r="C50" s="55"/>
    </row>
    <row r="51" spans="1:3" ht="12.75">
      <c r="A51" s="62"/>
      <c r="B51" s="195"/>
      <c r="C51" s="55"/>
    </row>
    <row r="52" spans="1:3" ht="12.75">
      <c r="A52" s="62"/>
      <c r="B52" s="196"/>
      <c r="C52" s="55"/>
    </row>
    <row r="53" spans="1:3" ht="12.75">
      <c r="A53" s="62"/>
      <c r="B53" s="196"/>
      <c r="C53" s="55"/>
    </row>
    <row r="54" ht="12.75">
      <c r="A54" s="62"/>
    </row>
  </sheetData>
  <sheetProtection/>
  <mergeCells count="11">
    <mergeCell ref="A27:A34"/>
    <mergeCell ref="A35:A39"/>
    <mergeCell ref="A2:B2"/>
    <mergeCell ref="A3:B3"/>
    <mergeCell ref="A4:B4"/>
    <mergeCell ref="A26:C26"/>
    <mergeCell ref="A40:C40"/>
    <mergeCell ref="A5:A12"/>
    <mergeCell ref="A13:A17"/>
    <mergeCell ref="A18:A20"/>
    <mergeCell ref="A21:A25"/>
  </mergeCells>
  <printOptions horizontalCentered="1"/>
  <pageMargins left="0.71" right="0.71" top="0.94" bottom="0.75" header="0.31" footer="0.3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24"/>
  <sheetViews>
    <sheetView zoomScaleSheetLayoutView="100" zoomScalePageLayoutView="0" workbookViewId="0" topLeftCell="A1">
      <selection activeCell="C10" sqref="C10"/>
    </sheetView>
  </sheetViews>
  <sheetFormatPr defaultColWidth="9.140625" defaultRowHeight="12.75"/>
  <cols>
    <col min="1" max="1" width="9.7109375" style="472" customWidth="1"/>
    <col min="2" max="2" width="39.421875" style="472" customWidth="1"/>
    <col min="3" max="3" width="35.28125" style="472" customWidth="1"/>
    <col min="4" max="4" width="11.7109375" style="472" customWidth="1"/>
    <col min="5" max="5" width="12.8515625" style="472" customWidth="1"/>
    <col min="6" max="16384" width="9.140625" style="472" customWidth="1"/>
  </cols>
  <sheetData>
    <row r="1" ht="15.75">
      <c r="A1" s="471" t="s">
        <v>339</v>
      </c>
    </row>
    <row r="2" spans="2:3" ht="15.75">
      <c r="B2" s="848"/>
      <c r="C2" s="848"/>
    </row>
    <row r="3" ht="15"/>
    <row r="4" spans="1:5" ht="32.25" customHeight="1">
      <c r="A4" s="849" t="s">
        <v>340</v>
      </c>
      <c r="B4" s="849"/>
      <c r="C4" s="849"/>
      <c r="D4" s="474" t="s">
        <v>341</v>
      </c>
      <c r="E4" s="475" t="s">
        <v>342</v>
      </c>
    </row>
    <row r="5" spans="1:5" ht="12.75" customHeight="1">
      <c r="A5" s="851">
        <v>1</v>
      </c>
      <c r="B5" s="854" t="s">
        <v>343</v>
      </c>
      <c r="C5" s="476"/>
      <c r="D5" s="477"/>
      <c r="E5" s="478"/>
    </row>
    <row r="6" spans="1:5" ht="12.75" customHeight="1">
      <c r="A6" s="851"/>
      <c r="B6" s="854"/>
      <c r="C6" s="476" t="s">
        <v>344</v>
      </c>
      <c r="D6" s="500">
        <v>3</v>
      </c>
      <c r="E6" s="478"/>
    </row>
    <row r="7" spans="1:5" ht="45">
      <c r="A7" s="851"/>
      <c r="B7" s="854"/>
      <c r="C7" s="479" t="s">
        <v>345</v>
      </c>
      <c r="D7" s="501">
        <v>4</v>
      </c>
      <c r="E7" s="480"/>
    </row>
    <row r="8" spans="1:5" ht="154.5" customHeight="1">
      <c r="A8" s="481">
        <v>2</v>
      </c>
      <c r="B8" s="850" t="s">
        <v>346</v>
      </c>
      <c r="C8" s="850"/>
      <c r="D8" s="502">
        <v>10</v>
      </c>
      <c r="E8" s="480"/>
    </row>
    <row r="9" spans="1:5" ht="60" customHeight="1">
      <c r="A9" s="852">
        <v>3</v>
      </c>
      <c r="B9" s="855" t="s">
        <v>347</v>
      </c>
      <c r="C9" s="482" t="s">
        <v>462</v>
      </c>
      <c r="D9" s="503" t="s">
        <v>460</v>
      </c>
      <c r="E9" s="480"/>
    </row>
    <row r="10" spans="1:6" ht="75">
      <c r="A10" s="853"/>
      <c r="B10" s="856"/>
      <c r="C10" s="483" t="s">
        <v>463</v>
      </c>
      <c r="D10" s="504">
        <v>5</v>
      </c>
      <c r="E10" s="484"/>
      <c r="F10" s="485"/>
    </row>
    <row r="11" spans="1:6" ht="75">
      <c r="A11" s="847">
        <v>4</v>
      </c>
      <c r="B11" s="486" t="s">
        <v>414</v>
      </c>
      <c r="C11" s="487" t="s">
        <v>413</v>
      </c>
      <c r="D11" s="505">
        <v>10</v>
      </c>
      <c r="E11" s="488"/>
      <c r="F11" s="485"/>
    </row>
    <row r="12" spans="1:6" ht="60">
      <c r="A12" s="841"/>
      <c r="B12" s="486" t="s">
        <v>415</v>
      </c>
      <c r="C12" s="487" t="s">
        <v>416</v>
      </c>
      <c r="D12" s="505">
        <v>20</v>
      </c>
      <c r="E12" s="488"/>
      <c r="F12" s="485"/>
    </row>
    <row r="13" spans="1:6" ht="15">
      <c r="A13" s="489"/>
      <c r="B13" s="490"/>
      <c r="C13" s="491"/>
      <c r="D13" s="492"/>
      <c r="E13" s="492"/>
      <c r="F13" s="485"/>
    </row>
    <row r="14" spans="1:5" ht="15.75">
      <c r="A14" s="493" t="s">
        <v>461</v>
      </c>
      <c r="B14" s="494"/>
      <c r="C14" s="485"/>
      <c r="D14" s="495"/>
      <c r="E14" s="499">
        <f>SUM(E5:E12)</f>
        <v>0</v>
      </c>
    </row>
    <row r="15" spans="1:5" ht="48" customHeight="1" thickTop="1">
      <c r="A15" s="845" t="s">
        <v>534</v>
      </c>
      <c r="B15" s="846"/>
      <c r="C15" s="846"/>
      <c r="D15" s="846"/>
      <c r="E15" s="846"/>
    </row>
    <row r="16" spans="1:5" ht="23.25" customHeight="1">
      <c r="A16" s="485"/>
      <c r="B16" s="496"/>
      <c r="C16" s="496"/>
      <c r="D16" s="496"/>
      <c r="E16" s="496"/>
    </row>
    <row r="17" spans="1:10" ht="15.75">
      <c r="A17" s="471"/>
      <c r="B17" s="471" t="s">
        <v>464</v>
      </c>
      <c r="C17" s="471"/>
      <c r="D17" s="471"/>
      <c r="E17" s="471"/>
      <c r="F17" s="471"/>
      <c r="G17" s="471"/>
      <c r="H17" s="471"/>
      <c r="I17" s="471"/>
      <c r="J17" s="471"/>
    </row>
    <row r="18" spans="1:4" ht="15">
      <c r="A18" s="472" t="s">
        <v>348</v>
      </c>
      <c r="D18" s="485"/>
    </row>
    <row r="19" ht="15">
      <c r="D19" s="485"/>
    </row>
    <row r="20" ht="15">
      <c r="D20" s="485"/>
    </row>
    <row r="21" ht="15">
      <c r="D21" s="485"/>
    </row>
    <row r="22" ht="15">
      <c r="D22" s="485"/>
    </row>
    <row r="23" spans="2:12" ht="15.75">
      <c r="B23" s="473" t="s">
        <v>349</v>
      </c>
      <c r="C23" s="497"/>
      <c r="D23" s="473" t="s">
        <v>350</v>
      </c>
      <c r="F23" s="497"/>
      <c r="I23" s="497"/>
      <c r="J23" s="497"/>
      <c r="K23" s="497"/>
      <c r="L23" s="497"/>
    </row>
    <row r="24" spans="2:12" ht="15">
      <c r="B24" s="498" t="s">
        <v>240</v>
      </c>
      <c r="C24" s="497"/>
      <c r="D24" s="498" t="s">
        <v>351</v>
      </c>
      <c r="F24" s="497"/>
      <c r="I24" s="497"/>
      <c r="J24" s="497"/>
      <c r="K24" s="497"/>
      <c r="L24" s="497"/>
    </row>
  </sheetData>
  <sheetProtection password="DCB6" sheet="1" selectLockedCells="1"/>
  <mergeCells count="9">
    <mergeCell ref="A15:E15"/>
    <mergeCell ref="A11:A12"/>
    <mergeCell ref="B2:C2"/>
    <mergeCell ref="A4:C4"/>
    <mergeCell ref="B8:C8"/>
    <mergeCell ref="A5:A7"/>
    <mergeCell ref="A9:A10"/>
    <mergeCell ref="B5:B7"/>
    <mergeCell ref="B9:B10"/>
  </mergeCells>
  <printOptions/>
  <pageMargins left="0.75" right="0.75" top="1" bottom="1" header="0.51" footer="0.51"/>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A1:J24"/>
  <sheetViews>
    <sheetView zoomScalePageLayoutView="0" workbookViewId="0" topLeftCell="A1">
      <selection activeCell="L25" sqref="L25"/>
    </sheetView>
  </sheetViews>
  <sheetFormatPr defaultColWidth="8.8515625" defaultRowHeight="12.75"/>
  <cols>
    <col min="1" max="1" width="4.7109375" style="49" customWidth="1"/>
    <col min="2" max="2" width="18.00390625" style="49" customWidth="1"/>
    <col min="3" max="3" width="21.140625" style="49" customWidth="1"/>
    <col min="4" max="4" width="7.140625" style="49" customWidth="1"/>
    <col min="5" max="6" width="8.8515625" style="49" customWidth="1"/>
    <col min="7" max="7" width="11.00390625" style="49" customWidth="1"/>
    <col min="8" max="9" width="11.28125" style="49" customWidth="1"/>
    <col min="10" max="10" width="11.140625" style="49" customWidth="1"/>
    <col min="11" max="16384" width="8.8515625" style="49" customWidth="1"/>
  </cols>
  <sheetData>
    <row r="1" ht="12.75">
      <c r="J1" s="49" t="s">
        <v>324</v>
      </c>
    </row>
    <row r="2" spans="2:6" ht="25.5">
      <c r="B2" s="50" t="s">
        <v>84</v>
      </c>
      <c r="C2" s="857">
        <f>Date_Contact!C2</f>
        <v>0</v>
      </c>
      <c r="D2" s="857"/>
      <c r="E2" s="857"/>
      <c r="F2" s="857"/>
    </row>
    <row r="3" spans="2:6" ht="12.75">
      <c r="B3" s="48" t="s">
        <v>85</v>
      </c>
      <c r="C3" s="51" t="str">
        <f>Date_Contact!S5</f>
        <v>Loc. Str. Nr.</v>
      </c>
      <c r="D3" s="51"/>
      <c r="E3" s="51"/>
      <c r="F3" s="51"/>
    </row>
    <row r="4" spans="2:6" ht="12.75">
      <c r="B4" s="48" t="s">
        <v>86</v>
      </c>
      <c r="C4" s="53" t="str">
        <f>Date_Contact!S28</f>
        <v>Loc. Str. Nr.</v>
      </c>
      <c r="D4" s="63"/>
      <c r="E4" s="63"/>
      <c r="F4" s="51"/>
    </row>
    <row r="5" spans="2:3" ht="12.75">
      <c r="B5" s="48" t="s">
        <v>242</v>
      </c>
      <c r="C5" s="54" t="str">
        <f>Date_Contact!C4</f>
        <v>P0xx</v>
      </c>
    </row>
    <row r="6" ht="12.75">
      <c r="C6" s="49" t="s">
        <v>325</v>
      </c>
    </row>
    <row r="7" spans="1:10" ht="41.25" customHeight="1">
      <c r="A7" s="860" t="s">
        <v>326</v>
      </c>
      <c r="B7" s="735" t="s">
        <v>6</v>
      </c>
      <c r="C7" s="735" t="s">
        <v>7</v>
      </c>
      <c r="D7" s="735" t="s">
        <v>41</v>
      </c>
      <c r="E7" s="858" t="s">
        <v>327</v>
      </c>
      <c r="F7" s="858"/>
      <c r="G7" s="858" t="s">
        <v>328</v>
      </c>
      <c r="H7" s="858"/>
      <c r="I7" s="735" t="s">
        <v>329</v>
      </c>
      <c r="J7" s="735" t="s">
        <v>330</v>
      </c>
    </row>
    <row r="8" spans="1:10" ht="28.5" customHeight="1">
      <c r="A8" s="861"/>
      <c r="B8" s="736"/>
      <c r="C8" s="736"/>
      <c r="D8" s="736"/>
      <c r="E8" s="56" t="s">
        <v>8</v>
      </c>
      <c r="F8" s="56" t="s">
        <v>331</v>
      </c>
      <c r="G8" s="56" t="s">
        <v>8</v>
      </c>
      <c r="H8" s="56" t="s">
        <v>331</v>
      </c>
      <c r="I8" s="736"/>
      <c r="J8" s="736"/>
    </row>
    <row r="9" spans="1:10" ht="12.75">
      <c r="A9" s="64"/>
      <c r="B9" s="64"/>
      <c r="C9" s="64"/>
      <c r="D9" s="64"/>
      <c r="E9" s="64"/>
      <c r="F9" s="64"/>
      <c r="G9" s="64"/>
      <c r="H9" s="64"/>
      <c r="I9" s="64"/>
      <c r="J9" s="64"/>
    </row>
    <row r="10" spans="1:10" ht="12.75">
      <c r="A10" s="64"/>
      <c r="B10" s="64"/>
      <c r="C10" s="64"/>
      <c r="D10" s="64"/>
      <c r="E10" s="64"/>
      <c r="F10" s="64"/>
      <c r="G10" s="64"/>
      <c r="H10" s="64"/>
      <c r="I10" s="64"/>
      <c r="J10" s="64"/>
    </row>
    <row r="11" spans="1:10" ht="12.75">
      <c r="A11" s="64"/>
      <c r="B11" s="64"/>
      <c r="C11" s="64"/>
      <c r="D11" s="64"/>
      <c r="E11" s="64"/>
      <c r="F11" s="64"/>
      <c r="G11" s="64"/>
      <c r="H11" s="64"/>
      <c r="I11" s="64"/>
      <c r="J11" s="64"/>
    </row>
    <row r="12" spans="1:10" ht="12.75">
      <c r="A12" s="64"/>
      <c r="B12" s="64"/>
      <c r="C12" s="64"/>
      <c r="D12" s="64"/>
      <c r="E12" s="64"/>
      <c r="F12" s="64"/>
      <c r="G12" s="64"/>
      <c r="H12" s="64"/>
      <c r="I12" s="64"/>
      <c r="J12" s="64"/>
    </row>
    <row r="13" spans="1:10" ht="12.75">
      <c r="A13" s="64"/>
      <c r="B13" s="64"/>
      <c r="C13" s="64"/>
      <c r="D13" s="64"/>
      <c r="E13" s="64"/>
      <c r="F13" s="64"/>
      <c r="G13" s="64"/>
      <c r="H13" s="64"/>
      <c r="I13" s="64"/>
      <c r="J13" s="64"/>
    </row>
    <row r="14" spans="1:10" ht="12.75">
      <c r="A14" s="64"/>
      <c r="B14" s="64"/>
      <c r="C14" s="64"/>
      <c r="D14" s="64"/>
      <c r="E14" s="64"/>
      <c r="F14" s="64"/>
      <c r="G14" s="64"/>
      <c r="H14" s="64"/>
      <c r="I14" s="64"/>
      <c r="J14" s="64"/>
    </row>
    <row r="15" spans="1:10" ht="12.75">
      <c r="A15" s="64"/>
      <c r="B15" s="64"/>
      <c r="C15" s="64"/>
      <c r="D15" s="64"/>
      <c r="E15" s="64"/>
      <c r="F15" s="64"/>
      <c r="G15" s="64"/>
      <c r="H15" s="64"/>
      <c r="I15" s="64"/>
      <c r="J15" s="64"/>
    </row>
    <row r="16" spans="1:10" ht="12.75">
      <c r="A16" s="64"/>
      <c r="B16" s="64"/>
      <c r="C16" s="64"/>
      <c r="D16" s="64"/>
      <c r="E16" s="64"/>
      <c r="F16" s="64"/>
      <c r="G16" s="64"/>
      <c r="H16" s="64"/>
      <c r="I16" s="64"/>
      <c r="J16" s="64"/>
    </row>
    <row r="17" spans="1:10" ht="12.75">
      <c r="A17" s="64"/>
      <c r="B17" s="64"/>
      <c r="C17" s="64"/>
      <c r="D17" s="64"/>
      <c r="E17" s="64"/>
      <c r="F17" s="64"/>
      <c r="G17" s="64"/>
      <c r="H17" s="64"/>
      <c r="I17" s="64"/>
      <c r="J17" s="64"/>
    </row>
    <row r="18" spans="1:10" ht="12.75">
      <c r="A18" s="64"/>
      <c r="B18" s="64"/>
      <c r="C18" s="64"/>
      <c r="D18" s="64"/>
      <c r="E18" s="64"/>
      <c r="F18" s="64"/>
      <c r="G18" s="64"/>
      <c r="H18" s="64"/>
      <c r="I18" s="64"/>
      <c r="J18" s="64"/>
    </row>
    <row r="19" spans="1:10" ht="12.75">
      <c r="A19" s="64"/>
      <c r="B19" s="64"/>
      <c r="C19" s="64"/>
      <c r="D19" s="64"/>
      <c r="E19" s="64"/>
      <c r="F19" s="64"/>
      <c r="G19" s="64"/>
      <c r="H19" s="64"/>
      <c r="I19" s="64"/>
      <c r="J19" s="64"/>
    </row>
    <row r="20" spans="1:10" ht="12.75">
      <c r="A20" s="64"/>
      <c r="B20" s="64"/>
      <c r="C20" s="64"/>
      <c r="D20" s="64"/>
      <c r="E20" s="64"/>
      <c r="F20" s="64"/>
      <c r="G20" s="64"/>
      <c r="H20" s="64"/>
      <c r="I20" s="64"/>
      <c r="J20" s="64"/>
    </row>
    <row r="22" spans="2:9" ht="12.75">
      <c r="B22" s="60" t="s">
        <v>31</v>
      </c>
      <c r="C22" s="60"/>
      <c r="D22" s="60"/>
      <c r="E22" s="60"/>
      <c r="H22" s="52" t="s">
        <v>32</v>
      </c>
      <c r="I22" s="52"/>
    </row>
    <row r="23" spans="2:9" ht="13.5">
      <c r="B23" s="60" t="s">
        <v>238</v>
      </c>
      <c r="C23" s="52" t="str">
        <f>Date_Contact!S21</f>
        <v> </v>
      </c>
      <c r="D23" s="859"/>
      <c r="E23" s="859"/>
      <c r="H23" s="66"/>
      <c r="I23" s="61"/>
    </row>
    <row r="24" spans="2:3" ht="12.75">
      <c r="B24" s="65"/>
      <c r="C24" s="52" t="s">
        <v>332</v>
      </c>
    </row>
  </sheetData>
  <sheetProtection/>
  <mergeCells count="10">
    <mergeCell ref="I7:I8"/>
    <mergeCell ref="J7:J8"/>
    <mergeCell ref="C2:F2"/>
    <mergeCell ref="E7:F7"/>
    <mergeCell ref="G7:H7"/>
    <mergeCell ref="D23:E23"/>
    <mergeCell ref="A7:A8"/>
    <mergeCell ref="B7:B8"/>
    <mergeCell ref="C7:C8"/>
    <mergeCell ref="D7:D8"/>
  </mergeCells>
  <printOptions horizontalCentered="1"/>
  <pageMargins left="0.39" right="0.39" top="0.98" bottom="0.79" header="0.51" footer="0.51"/>
  <pageSetup horizontalDpi="600" verticalDpi="600" orientation="landscape" paperSize="9" scale="95"/>
</worksheet>
</file>

<file path=xl/worksheets/sheet12.xml><?xml version="1.0" encoding="utf-8"?>
<worksheet xmlns="http://schemas.openxmlformats.org/spreadsheetml/2006/main" xmlns:r="http://schemas.openxmlformats.org/officeDocument/2006/relationships">
  <sheetPr>
    <tabColor theme="7"/>
  </sheetPr>
  <dimension ref="A1:F137"/>
  <sheetViews>
    <sheetView zoomScalePageLayoutView="0" workbookViewId="0" topLeftCell="A73">
      <selection activeCell="E94" sqref="E94"/>
    </sheetView>
  </sheetViews>
  <sheetFormatPr defaultColWidth="9.00390625" defaultRowHeight="12.75"/>
  <cols>
    <col min="1" max="1" width="10.7109375" style="514" customWidth="1"/>
    <col min="2" max="2" width="11.140625" style="514" customWidth="1"/>
    <col min="3" max="3" width="54.7109375" style="507" customWidth="1"/>
    <col min="4" max="4" width="9.28125" style="527" customWidth="1"/>
    <col min="5" max="5" width="12.7109375" style="507" customWidth="1"/>
    <col min="6" max="6" width="15.421875" style="507" customWidth="1"/>
    <col min="7" max="16384" width="9.00390625" style="154" customWidth="1"/>
  </cols>
  <sheetData>
    <row r="1" spans="1:4" ht="12.75">
      <c r="A1" s="506"/>
      <c r="B1" s="507"/>
      <c r="C1" s="508"/>
      <c r="D1" s="509"/>
    </row>
    <row r="2" spans="1:4" ht="16.5">
      <c r="A2" s="510" t="s">
        <v>333</v>
      </c>
      <c r="B2" s="511"/>
      <c r="C2" s="508"/>
      <c r="D2" s="509"/>
    </row>
    <row r="3" spans="1:5" ht="51" customHeight="1">
      <c r="A3" s="512" t="s">
        <v>84</v>
      </c>
      <c r="B3" s="863">
        <f>Date_Contact!C2</f>
        <v>0</v>
      </c>
      <c r="C3" s="863"/>
      <c r="D3" s="863"/>
      <c r="E3" s="513"/>
    </row>
    <row r="4" spans="1:6" ht="12.75">
      <c r="A4" s="514" t="s">
        <v>85</v>
      </c>
      <c r="B4" s="864" t="str">
        <f>Date_Contact!S5</f>
        <v>Loc. Str. Nr.</v>
      </c>
      <c r="C4" s="864"/>
      <c r="D4" s="515"/>
      <c r="E4" s="862" t="s">
        <v>32</v>
      </c>
      <c r="F4" s="862"/>
    </row>
    <row r="5" spans="1:6" ht="13.5">
      <c r="A5" s="514" t="s">
        <v>86</v>
      </c>
      <c r="B5" s="865" t="str">
        <f>Date_Contact!S28</f>
        <v>Loc. Str. Nr.</v>
      </c>
      <c r="C5" s="865"/>
      <c r="D5" s="515"/>
      <c r="E5" s="866"/>
      <c r="F5" s="866"/>
    </row>
    <row r="6" spans="1:6" ht="12.75">
      <c r="A6" s="514" t="s">
        <v>242</v>
      </c>
      <c r="B6" s="516" t="str">
        <f>Date_Contact!C4</f>
        <v>P0xx</v>
      </c>
      <c r="C6" s="517"/>
      <c r="D6" s="518"/>
      <c r="E6" s="519"/>
      <c r="F6" s="519"/>
    </row>
    <row r="7" spans="1:6" ht="51">
      <c r="A7" s="520" t="s">
        <v>176</v>
      </c>
      <c r="B7" s="520" t="s">
        <v>177</v>
      </c>
      <c r="C7" s="520"/>
      <c r="D7" s="521" t="s">
        <v>334</v>
      </c>
      <c r="E7" s="522" t="s">
        <v>335</v>
      </c>
      <c r="F7" s="522" t="s">
        <v>336</v>
      </c>
    </row>
    <row r="8" spans="1:6" ht="12.75">
      <c r="A8" s="523">
        <v>0</v>
      </c>
      <c r="B8" s="523">
        <v>1</v>
      </c>
      <c r="C8" s="523"/>
      <c r="D8" s="524">
        <v>3</v>
      </c>
      <c r="E8" s="523">
        <v>4</v>
      </c>
      <c r="F8" s="523">
        <v>5</v>
      </c>
    </row>
    <row r="9" spans="1:6" ht="17.25" thickBot="1">
      <c r="A9" s="557"/>
      <c r="B9" s="558" t="s">
        <v>226</v>
      </c>
      <c r="C9" s="557"/>
      <c r="D9" s="559"/>
      <c r="E9" s="560"/>
      <c r="F9" s="560"/>
    </row>
    <row r="10" spans="1:6" ht="78.75">
      <c r="A10" s="587">
        <v>1</v>
      </c>
      <c r="B10" s="588">
        <v>2.6001</v>
      </c>
      <c r="C10" s="589" t="s">
        <v>571</v>
      </c>
      <c r="D10" s="657">
        <v>14.62</v>
      </c>
      <c r="E10" s="529"/>
      <c r="F10" s="530">
        <f>ROUND(D10*E10,2)</f>
        <v>0</v>
      </c>
    </row>
    <row r="11" spans="1:6" ht="15.75">
      <c r="A11" s="590">
        <v>2</v>
      </c>
      <c r="B11" s="591">
        <v>2.6002</v>
      </c>
      <c r="C11" s="592" t="s">
        <v>537</v>
      </c>
      <c r="D11" s="658">
        <v>7.58</v>
      </c>
      <c r="E11" s="525"/>
      <c r="F11" s="531">
        <f aca="true" t="shared" si="0" ref="F11:F74">ROUND(D11*E11,2)</f>
        <v>0</v>
      </c>
    </row>
    <row r="12" spans="1:6" ht="15.75">
      <c r="A12" s="590">
        <v>3</v>
      </c>
      <c r="B12" s="591">
        <v>2.6003</v>
      </c>
      <c r="C12" s="592" t="s">
        <v>418</v>
      </c>
      <c r="D12" s="658">
        <v>24.29</v>
      </c>
      <c r="E12" s="526"/>
      <c r="F12" s="531">
        <f t="shared" si="0"/>
        <v>0</v>
      </c>
    </row>
    <row r="13" spans="1:6" ht="15.75">
      <c r="A13" s="590">
        <v>4</v>
      </c>
      <c r="B13" s="591">
        <v>2.604</v>
      </c>
      <c r="C13" s="592" t="s">
        <v>419</v>
      </c>
      <c r="D13" s="658">
        <v>2.74</v>
      </c>
      <c r="E13" s="526"/>
      <c r="F13" s="531">
        <f t="shared" si="0"/>
        <v>0</v>
      </c>
    </row>
    <row r="14" spans="1:6" ht="31.5">
      <c r="A14" s="590">
        <v>5</v>
      </c>
      <c r="B14" s="591">
        <v>2.60501</v>
      </c>
      <c r="C14" s="592" t="s">
        <v>572</v>
      </c>
      <c r="D14" s="658">
        <v>9.84</v>
      </c>
      <c r="E14" s="526"/>
      <c r="F14" s="531">
        <f t="shared" si="0"/>
        <v>0</v>
      </c>
    </row>
    <row r="15" spans="1:6" ht="31.5">
      <c r="A15" s="590">
        <v>6</v>
      </c>
      <c r="B15" s="591">
        <v>2.60502</v>
      </c>
      <c r="C15" s="592" t="s">
        <v>573</v>
      </c>
      <c r="D15" s="658">
        <v>10.28</v>
      </c>
      <c r="E15" s="526"/>
      <c r="F15" s="531">
        <f t="shared" si="0"/>
        <v>0</v>
      </c>
    </row>
    <row r="16" spans="1:6" ht="15.75">
      <c r="A16" s="590">
        <v>7</v>
      </c>
      <c r="B16" s="591">
        <v>2.6059</v>
      </c>
      <c r="C16" s="592" t="s">
        <v>574</v>
      </c>
      <c r="D16" s="658">
        <v>10.16</v>
      </c>
      <c r="E16" s="526"/>
      <c r="F16" s="531">
        <f t="shared" si="0"/>
        <v>0</v>
      </c>
    </row>
    <row r="17" spans="1:6" ht="31.5">
      <c r="A17" s="590">
        <v>8</v>
      </c>
      <c r="B17" s="591">
        <v>2.6101</v>
      </c>
      <c r="C17" s="592" t="s">
        <v>575</v>
      </c>
      <c r="D17" s="658">
        <v>15.32</v>
      </c>
      <c r="E17" s="526"/>
      <c r="F17" s="531">
        <f t="shared" si="0"/>
        <v>0</v>
      </c>
    </row>
    <row r="18" spans="1:6" ht="15.75">
      <c r="A18" s="590">
        <v>9</v>
      </c>
      <c r="B18" s="591">
        <v>2.6102</v>
      </c>
      <c r="C18" s="592" t="s">
        <v>576</v>
      </c>
      <c r="D18" s="658">
        <v>15.51</v>
      </c>
      <c r="E18" s="526"/>
      <c r="F18" s="531">
        <f t="shared" si="0"/>
        <v>0</v>
      </c>
    </row>
    <row r="19" spans="1:6" ht="16.5" thickBot="1">
      <c r="A19" s="594">
        <v>10</v>
      </c>
      <c r="B19" s="595">
        <v>2.6103</v>
      </c>
      <c r="C19" s="596" t="s">
        <v>577</v>
      </c>
      <c r="D19" s="659">
        <v>14.28</v>
      </c>
      <c r="E19" s="532"/>
      <c r="F19" s="533">
        <f t="shared" si="0"/>
        <v>0</v>
      </c>
    </row>
    <row r="20" spans="1:6" ht="17.25" thickBot="1">
      <c r="A20" s="597"/>
      <c r="B20" s="552" t="s">
        <v>420</v>
      </c>
      <c r="C20" s="553"/>
      <c r="D20" s="554"/>
      <c r="E20" s="555"/>
      <c r="F20" s="556"/>
    </row>
    <row r="21" spans="1:6" ht="15.75">
      <c r="A21" s="598">
        <v>11</v>
      </c>
      <c r="B21" s="588">
        <v>2.1002</v>
      </c>
      <c r="C21" s="589" t="s">
        <v>578</v>
      </c>
      <c r="D21" s="657">
        <v>7.65</v>
      </c>
      <c r="E21" s="535"/>
      <c r="F21" s="530">
        <f t="shared" si="0"/>
        <v>0</v>
      </c>
    </row>
    <row r="22" spans="1:6" ht="15.75">
      <c r="A22" s="599">
        <v>12</v>
      </c>
      <c r="B22" s="591">
        <v>2.1003</v>
      </c>
      <c r="C22" s="592" t="s">
        <v>421</v>
      </c>
      <c r="D22" s="658">
        <v>16.52</v>
      </c>
      <c r="E22" s="526"/>
      <c r="F22" s="531">
        <f t="shared" si="0"/>
        <v>0</v>
      </c>
    </row>
    <row r="23" spans="1:6" ht="15.75">
      <c r="A23" s="590">
        <v>13</v>
      </c>
      <c r="B23" s="591">
        <v>2.10063</v>
      </c>
      <c r="C23" s="592" t="s">
        <v>579</v>
      </c>
      <c r="D23" s="658">
        <v>40</v>
      </c>
      <c r="E23" s="526"/>
      <c r="F23" s="531">
        <f t="shared" si="0"/>
        <v>0</v>
      </c>
    </row>
    <row r="24" spans="1:6" ht="15.75">
      <c r="A24" s="599">
        <v>14</v>
      </c>
      <c r="B24" s="591">
        <v>2.1011</v>
      </c>
      <c r="C24" s="592" t="s">
        <v>580</v>
      </c>
      <c r="D24" s="658">
        <v>6.11</v>
      </c>
      <c r="E24" s="526"/>
      <c r="F24" s="531">
        <f t="shared" si="0"/>
        <v>0</v>
      </c>
    </row>
    <row r="25" spans="1:6" ht="15.75">
      <c r="A25" s="599">
        <v>15</v>
      </c>
      <c r="B25" s="591">
        <v>2.1012</v>
      </c>
      <c r="C25" s="592" t="s">
        <v>581</v>
      </c>
      <c r="D25" s="658">
        <v>6.11</v>
      </c>
      <c r="E25" s="526"/>
      <c r="F25" s="531">
        <f t="shared" si="0"/>
        <v>0</v>
      </c>
    </row>
    <row r="26" spans="1:6" ht="31.5">
      <c r="A26" s="599">
        <v>16</v>
      </c>
      <c r="B26" s="591">
        <v>2.1014</v>
      </c>
      <c r="C26" s="592" t="s">
        <v>582</v>
      </c>
      <c r="D26" s="658">
        <v>6.18</v>
      </c>
      <c r="E26" s="526"/>
      <c r="F26" s="531">
        <f t="shared" si="0"/>
        <v>0</v>
      </c>
    </row>
    <row r="27" spans="1:6" ht="15.75">
      <c r="A27" s="590">
        <v>17</v>
      </c>
      <c r="B27" s="591">
        <v>2.1015</v>
      </c>
      <c r="C27" s="592" t="s">
        <v>583</v>
      </c>
      <c r="D27" s="658">
        <v>6.37</v>
      </c>
      <c r="E27" s="526"/>
      <c r="F27" s="531">
        <f t="shared" si="0"/>
        <v>0</v>
      </c>
    </row>
    <row r="28" spans="1:6" ht="15.75">
      <c r="A28" s="590">
        <v>18</v>
      </c>
      <c r="B28" s="591">
        <v>2.1016</v>
      </c>
      <c r="C28" s="592" t="s">
        <v>584</v>
      </c>
      <c r="D28" s="658">
        <v>6.37</v>
      </c>
      <c r="E28" s="526"/>
      <c r="F28" s="531">
        <f t="shared" si="0"/>
        <v>0</v>
      </c>
    </row>
    <row r="29" spans="1:6" ht="15.75">
      <c r="A29" s="590">
        <v>19</v>
      </c>
      <c r="B29" s="591">
        <v>2.102</v>
      </c>
      <c r="C29" s="592" t="s">
        <v>585</v>
      </c>
      <c r="D29" s="658">
        <v>5.99</v>
      </c>
      <c r="E29" s="526"/>
      <c r="F29" s="531">
        <f t="shared" si="0"/>
        <v>0</v>
      </c>
    </row>
    <row r="30" spans="1:6" ht="15.75">
      <c r="A30" s="590">
        <v>20</v>
      </c>
      <c r="B30" s="591">
        <v>2.10303</v>
      </c>
      <c r="C30" s="592" t="s">
        <v>422</v>
      </c>
      <c r="D30" s="658">
        <v>5.99</v>
      </c>
      <c r="E30" s="526"/>
      <c r="F30" s="531">
        <f t="shared" si="0"/>
        <v>0</v>
      </c>
    </row>
    <row r="31" spans="1:6" ht="15.75">
      <c r="A31" s="590">
        <v>21</v>
      </c>
      <c r="B31" s="591">
        <v>2.10304</v>
      </c>
      <c r="C31" s="592" t="s">
        <v>423</v>
      </c>
      <c r="D31" s="658">
        <v>8.55</v>
      </c>
      <c r="E31" s="526"/>
      <c r="F31" s="531">
        <f t="shared" si="0"/>
        <v>0</v>
      </c>
    </row>
    <row r="32" spans="1:6" ht="15.75">
      <c r="A32" s="590">
        <v>22</v>
      </c>
      <c r="B32" s="591">
        <v>2.10305</v>
      </c>
      <c r="C32" s="592" t="s">
        <v>424</v>
      </c>
      <c r="D32" s="658">
        <v>8.02</v>
      </c>
      <c r="E32" s="526"/>
      <c r="F32" s="531">
        <f t="shared" si="0"/>
        <v>0</v>
      </c>
    </row>
    <row r="33" spans="1:6" ht="15.75">
      <c r="A33" s="590">
        <v>23</v>
      </c>
      <c r="B33" s="591">
        <v>2.10306</v>
      </c>
      <c r="C33" s="592" t="s">
        <v>425</v>
      </c>
      <c r="D33" s="658">
        <v>7.35</v>
      </c>
      <c r="E33" s="526"/>
      <c r="F33" s="531">
        <f t="shared" si="0"/>
        <v>0</v>
      </c>
    </row>
    <row r="34" spans="1:6" ht="15.75">
      <c r="A34" s="590">
        <v>24</v>
      </c>
      <c r="B34" s="591">
        <v>2.10402</v>
      </c>
      <c r="C34" s="592" t="s">
        <v>586</v>
      </c>
      <c r="D34" s="658">
        <v>6.11</v>
      </c>
      <c r="E34" s="526"/>
      <c r="F34" s="531">
        <f t="shared" si="0"/>
        <v>0</v>
      </c>
    </row>
    <row r="35" spans="1:6" ht="15.75">
      <c r="A35" s="590">
        <v>25</v>
      </c>
      <c r="B35" s="591">
        <v>2.10403</v>
      </c>
      <c r="C35" s="592" t="s">
        <v>587</v>
      </c>
      <c r="D35" s="658">
        <v>6.08</v>
      </c>
      <c r="E35" s="526"/>
      <c r="F35" s="531">
        <f t="shared" si="0"/>
        <v>0</v>
      </c>
    </row>
    <row r="36" spans="1:6" ht="15.75">
      <c r="A36" s="590">
        <v>26</v>
      </c>
      <c r="B36" s="591">
        <v>2.10404</v>
      </c>
      <c r="C36" s="592" t="s">
        <v>182</v>
      </c>
      <c r="D36" s="658">
        <v>12.61</v>
      </c>
      <c r="E36" s="526"/>
      <c r="F36" s="531">
        <f t="shared" si="0"/>
        <v>0</v>
      </c>
    </row>
    <row r="37" spans="1:6" ht="15.75">
      <c r="A37" s="590">
        <v>27</v>
      </c>
      <c r="B37" s="591">
        <v>2.10406</v>
      </c>
      <c r="C37" s="592" t="s">
        <v>588</v>
      </c>
      <c r="D37" s="658">
        <v>8.34</v>
      </c>
      <c r="E37" s="526"/>
      <c r="F37" s="531">
        <f t="shared" si="0"/>
        <v>0</v>
      </c>
    </row>
    <row r="38" spans="1:6" ht="15.75">
      <c r="A38" s="590">
        <v>28</v>
      </c>
      <c r="B38" s="591">
        <v>2.10409</v>
      </c>
      <c r="C38" s="592" t="s">
        <v>589</v>
      </c>
      <c r="D38" s="658">
        <v>8.13</v>
      </c>
      <c r="E38" s="526"/>
      <c r="F38" s="531">
        <f t="shared" si="0"/>
        <v>0</v>
      </c>
    </row>
    <row r="39" spans="1:6" ht="15.75">
      <c r="A39" s="590">
        <v>29</v>
      </c>
      <c r="B39" s="591">
        <v>2.105</v>
      </c>
      <c r="C39" s="592" t="s">
        <v>590</v>
      </c>
      <c r="D39" s="658">
        <v>10.44</v>
      </c>
      <c r="E39" s="526"/>
      <c r="F39" s="531">
        <f t="shared" si="0"/>
        <v>0</v>
      </c>
    </row>
    <row r="40" spans="1:6" ht="15.75">
      <c r="A40" s="590">
        <v>30</v>
      </c>
      <c r="B40" s="591">
        <v>2.10501</v>
      </c>
      <c r="C40" s="592" t="s">
        <v>591</v>
      </c>
      <c r="D40" s="658">
        <v>11.96</v>
      </c>
      <c r="E40" s="526"/>
      <c r="F40" s="531">
        <f t="shared" si="0"/>
        <v>0</v>
      </c>
    </row>
    <row r="41" spans="1:6" ht="15.75">
      <c r="A41" s="590">
        <v>31</v>
      </c>
      <c r="B41" s="591">
        <v>2.10503</v>
      </c>
      <c r="C41" s="592" t="s">
        <v>592</v>
      </c>
      <c r="D41" s="658">
        <v>5.6</v>
      </c>
      <c r="E41" s="526"/>
      <c r="F41" s="531">
        <f t="shared" si="0"/>
        <v>0</v>
      </c>
    </row>
    <row r="42" spans="1:6" ht="15.75">
      <c r="A42" s="590">
        <v>32</v>
      </c>
      <c r="B42" s="591">
        <v>2.10504</v>
      </c>
      <c r="C42" s="592" t="s">
        <v>593</v>
      </c>
      <c r="D42" s="658">
        <v>8.22</v>
      </c>
      <c r="E42" s="526"/>
      <c r="F42" s="531">
        <f t="shared" si="0"/>
        <v>0</v>
      </c>
    </row>
    <row r="43" spans="1:6" ht="15.75">
      <c r="A43" s="590">
        <v>33</v>
      </c>
      <c r="B43" s="591">
        <v>2.10505</v>
      </c>
      <c r="C43" s="592" t="s">
        <v>594</v>
      </c>
      <c r="D43" s="658">
        <v>5.84</v>
      </c>
      <c r="E43" s="526"/>
      <c r="F43" s="531">
        <f t="shared" si="0"/>
        <v>0</v>
      </c>
    </row>
    <row r="44" spans="1:6" ht="15.75">
      <c r="A44" s="590">
        <v>34</v>
      </c>
      <c r="B44" s="591">
        <v>2.10506</v>
      </c>
      <c r="C44" s="592" t="s">
        <v>595</v>
      </c>
      <c r="D44" s="658">
        <v>7.41</v>
      </c>
      <c r="E44" s="526"/>
      <c r="F44" s="531">
        <f t="shared" si="0"/>
        <v>0</v>
      </c>
    </row>
    <row r="45" spans="1:6" ht="15.75">
      <c r="A45" s="590">
        <v>35</v>
      </c>
      <c r="B45" s="591">
        <v>2.10062</v>
      </c>
      <c r="C45" s="592" t="s">
        <v>538</v>
      </c>
      <c r="D45" s="658">
        <v>30</v>
      </c>
      <c r="E45" s="526"/>
      <c r="F45" s="531">
        <f t="shared" si="0"/>
        <v>0</v>
      </c>
    </row>
    <row r="46" spans="1:6" ht="15.75">
      <c r="A46" s="590">
        <v>36</v>
      </c>
      <c r="B46" s="591">
        <v>2.10507</v>
      </c>
      <c r="C46" s="592" t="s">
        <v>426</v>
      </c>
      <c r="D46" s="658">
        <v>13</v>
      </c>
      <c r="E46" s="526"/>
      <c r="F46" s="531">
        <f t="shared" si="0"/>
        <v>0</v>
      </c>
    </row>
    <row r="47" spans="1:6" ht="31.5">
      <c r="A47" s="590">
        <v>37</v>
      </c>
      <c r="B47" s="591">
        <v>2.26</v>
      </c>
      <c r="C47" s="592" t="s">
        <v>596</v>
      </c>
      <c r="D47" s="658">
        <v>9.75</v>
      </c>
      <c r="E47" s="526"/>
      <c r="F47" s="531">
        <f t="shared" si="0"/>
        <v>0</v>
      </c>
    </row>
    <row r="48" spans="1:6" ht="15.75">
      <c r="A48" s="590">
        <v>38</v>
      </c>
      <c r="B48" s="591">
        <v>2.2604</v>
      </c>
      <c r="C48" s="592" t="s">
        <v>597</v>
      </c>
      <c r="D48" s="658">
        <v>7.24</v>
      </c>
      <c r="E48" s="526"/>
      <c r="F48" s="531">
        <f t="shared" si="0"/>
        <v>0</v>
      </c>
    </row>
    <row r="49" spans="1:6" ht="15.75">
      <c r="A49" s="590">
        <v>39</v>
      </c>
      <c r="B49" s="591">
        <v>2.2612</v>
      </c>
      <c r="C49" s="592" t="s">
        <v>539</v>
      </c>
      <c r="D49" s="658">
        <v>28.7</v>
      </c>
      <c r="E49" s="526"/>
      <c r="F49" s="531">
        <f t="shared" si="0"/>
        <v>0</v>
      </c>
    </row>
    <row r="50" spans="1:6" ht="31.5">
      <c r="A50" s="590">
        <v>40</v>
      </c>
      <c r="B50" s="591" t="s">
        <v>427</v>
      </c>
      <c r="C50" s="592" t="s">
        <v>598</v>
      </c>
      <c r="D50" s="658">
        <v>45</v>
      </c>
      <c r="E50" s="526"/>
      <c r="F50" s="531">
        <f t="shared" si="0"/>
        <v>0</v>
      </c>
    </row>
    <row r="51" spans="1:6" ht="15.75">
      <c r="A51" s="590">
        <v>41</v>
      </c>
      <c r="B51" s="591">
        <v>2.43092</v>
      </c>
      <c r="C51" s="592" t="s">
        <v>599</v>
      </c>
      <c r="D51" s="658">
        <v>14</v>
      </c>
      <c r="E51" s="526"/>
      <c r="F51" s="531">
        <f t="shared" si="0"/>
        <v>0</v>
      </c>
    </row>
    <row r="52" spans="1:6" ht="15.75">
      <c r="A52" s="590">
        <v>42</v>
      </c>
      <c r="B52" s="591">
        <v>2.2622</v>
      </c>
      <c r="C52" s="592" t="s">
        <v>540</v>
      </c>
      <c r="D52" s="658">
        <v>7.24</v>
      </c>
      <c r="E52" s="526"/>
      <c r="F52" s="531">
        <f t="shared" si="0"/>
        <v>0</v>
      </c>
    </row>
    <row r="53" spans="1:6" ht="15.75">
      <c r="A53" s="590">
        <v>43</v>
      </c>
      <c r="B53" s="591">
        <v>2.2623</v>
      </c>
      <c r="C53" s="592" t="s">
        <v>541</v>
      </c>
      <c r="D53" s="658">
        <v>10.78</v>
      </c>
      <c r="E53" s="526"/>
      <c r="F53" s="531">
        <f t="shared" si="0"/>
        <v>0</v>
      </c>
    </row>
    <row r="54" spans="1:6" ht="31.5">
      <c r="A54" s="590">
        <v>44</v>
      </c>
      <c r="B54" s="591" t="s">
        <v>183</v>
      </c>
      <c r="C54" s="592" t="s">
        <v>600</v>
      </c>
      <c r="D54" s="658">
        <v>35</v>
      </c>
      <c r="E54" s="526"/>
      <c r="F54" s="531">
        <f t="shared" si="0"/>
        <v>0</v>
      </c>
    </row>
    <row r="55" spans="1:6" ht="15.75">
      <c r="A55" s="590">
        <v>45</v>
      </c>
      <c r="B55" s="591">
        <v>2.1026</v>
      </c>
      <c r="C55" s="592" t="s">
        <v>601</v>
      </c>
      <c r="D55" s="658">
        <v>38</v>
      </c>
      <c r="E55" s="526"/>
      <c r="F55" s="531">
        <f t="shared" si="0"/>
        <v>0</v>
      </c>
    </row>
    <row r="56" spans="1:6" ht="15.75">
      <c r="A56" s="590">
        <v>46</v>
      </c>
      <c r="B56" s="600">
        <v>2.10412</v>
      </c>
      <c r="C56" s="601" t="s">
        <v>542</v>
      </c>
      <c r="D56" s="660">
        <v>15</v>
      </c>
      <c r="E56" s="526"/>
      <c r="F56" s="531">
        <f t="shared" si="0"/>
        <v>0</v>
      </c>
    </row>
    <row r="57" spans="1:6" ht="15.75">
      <c r="A57" s="590">
        <v>47</v>
      </c>
      <c r="B57" s="600">
        <v>2.10413</v>
      </c>
      <c r="C57" s="601" t="s">
        <v>543</v>
      </c>
      <c r="D57" s="660">
        <v>15</v>
      </c>
      <c r="E57" s="526"/>
      <c r="F57" s="531">
        <f t="shared" si="0"/>
        <v>0</v>
      </c>
    </row>
    <row r="58" spans="1:6" ht="15.75">
      <c r="A58" s="590">
        <v>48</v>
      </c>
      <c r="B58" s="600">
        <v>2.104</v>
      </c>
      <c r="C58" s="601" t="s">
        <v>428</v>
      </c>
      <c r="D58" s="660">
        <v>10</v>
      </c>
      <c r="E58" s="526"/>
      <c r="F58" s="531">
        <f t="shared" si="0"/>
        <v>0</v>
      </c>
    </row>
    <row r="59" spans="1:6" ht="31.5">
      <c r="A59" s="590">
        <v>49</v>
      </c>
      <c r="B59" s="600">
        <v>2.1065</v>
      </c>
      <c r="C59" s="601" t="s">
        <v>544</v>
      </c>
      <c r="D59" s="660">
        <v>23.56</v>
      </c>
      <c r="E59" s="526"/>
      <c r="F59" s="531">
        <f t="shared" si="0"/>
        <v>0</v>
      </c>
    </row>
    <row r="60" spans="1:6" ht="15.75">
      <c r="A60" s="590">
        <v>50</v>
      </c>
      <c r="B60" s="600">
        <v>2.1071</v>
      </c>
      <c r="C60" s="601" t="s">
        <v>429</v>
      </c>
      <c r="D60" s="660">
        <v>38</v>
      </c>
      <c r="E60" s="526"/>
      <c r="F60" s="531">
        <f t="shared" si="0"/>
        <v>0</v>
      </c>
    </row>
    <row r="61" spans="1:6" ht="16.5" thickBot="1">
      <c r="A61" s="594">
        <v>51</v>
      </c>
      <c r="B61" s="602">
        <v>2.1074</v>
      </c>
      <c r="C61" s="603" t="s">
        <v>430</v>
      </c>
      <c r="D61" s="661">
        <v>48</v>
      </c>
      <c r="E61" s="532"/>
      <c r="F61" s="533">
        <f t="shared" si="0"/>
        <v>0</v>
      </c>
    </row>
    <row r="62" spans="1:6" ht="16.5" thickBot="1">
      <c r="A62" s="604"/>
      <c r="B62" s="548"/>
      <c r="C62" s="605" t="s">
        <v>619</v>
      </c>
      <c r="D62" s="549"/>
      <c r="E62" s="550"/>
      <c r="F62" s="551"/>
    </row>
    <row r="63" spans="1:6" ht="15.75">
      <c r="A63" s="587">
        <v>52</v>
      </c>
      <c r="B63" s="588">
        <v>2.25</v>
      </c>
      <c r="C63" s="589" t="s">
        <v>602</v>
      </c>
      <c r="D63" s="657">
        <v>21.39</v>
      </c>
      <c r="E63" s="535"/>
      <c r="F63" s="530">
        <f t="shared" si="0"/>
        <v>0</v>
      </c>
    </row>
    <row r="64" spans="1:6" ht="15.75">
      <c r="A64" s="590">
        <v>53</v>
      </c>
      <c r="B64" s="591">
        <v>2.2502</v>
      </c>
      <c r="C64" s="592" t="s">
        <v>603</v>
      </c>
      <c r="D64" s="658">
        <v>21.74</v>
      </c>
      <c r="E64" s="526"/>
      <c r="F64" s="531">
        <f t="shared" si="0"/>
        <v>0</v>
      </c>
    </row>
    <row r="65" spans="1:6" ht="15.75">
      <c r="A65" s="590">
        <v>54</v>
      </c>
      <c r="B65" s="591">
        <v>2.2507</v>
      </c>
      <c r="C65" s="592" t="s">
        <v>184</v>
      </c>
      <c r="D65" s="658">
        <v>47.5</v>
      </c>
      <c r="E65" s="526"/>
      <c r="F65" s="531">
        <f t="shared" si="0"/>
        <v>0</v>
      </c>
    </row>
    <row r="66" spans="1:6" ht="15.75">
      <c r="A66" s="590">
        <v>55</v>
      </c>
      <c r="B66" s="591">
        <v>2.2509</v>
      </c>
      <c r="C66" s="592" t="s">
        <v>185</v>
      </c>
      <c r="D66" s="658">
        <v>30.04</v>
      </c>
      <c r="E66" s="526"/>
      <c r="F66" s="531">
        <f t="shared" si="0"/>
        <v>0</v>
      </c>
    </row>
    <row r="67" spans="1:6" ht="15.75">
      <c r="A67" s="590">
        <v>56</v>
      </c>
      <c r="B67" s="591">
        <v>2.251</v>
      </c>
      <c r="C67" s="592" t="s">
        <v>186</v>
      </c>
      <c r="D67" s="658">
        <v>30.04</v>
      </c>
      <c r="E67" s="526"/>
      <c r="F67" s="531">
        <f t="shared" si="0"/>
        <v>0</v>
      </c>
    </row>
    <row r="68" spans="1:6" ht="15.75">
      <c r="A68" s="590">
        <v>57</v>
      </c>
      <c r="B68" s="591">
        <v>2.2514</v>
      </c>
      <c r="C68" s="592" t="s">
        <v>187</v>
      </c>
      <c r="D68" s="658">
        <v>35.14</v>
      </c>
      <c r="E68" s="526"/>
      <c r="F68" s="531">
        <f t="shared" si="0"/>
        <v>0</v>
      </c>
    </row>
    <row r="69" spans="1:6" ht="15.75">
      <c r="A69" s="590">
        <v>58</v>
      </c>
      <c r="B69" s="591">
        <v>2.2521</v>
      </c>
      <c r="C69" s="592" t="s">
        <v>188</v>
      </c>
      <c r="D69" s="658">
        <v>39.27</v>
      </c>
      <c r="E69" s="526"/>
      <c r="F69" s="531">
        <f t="shared" si="0"/>
        <v>0</v>
      </c>
    </row>
    <row r="70" spans="1:6" ht="15.75">
      <c r="A70" s="590">
        <v>59</v>
      </c>
      <c r="B70" s="591">
        <v>2.2522</v>
      </c>
      <c r="C70" s="592" t="s">
        <v>189</v>
      </c>
      <c r="D70" s="658">
        <v>31.07</v>
      </c>
      <c r="E70" s="526"/>
      <c r="F70" s="531">
        <f t="shared" si="0"/>
        <v>0</v>
      </c>
    </row>
    <row r="71" spans="1:6" ht="15.75">
      <c r="A71" s="590">
        <v>60</v>
      </c>
      <c r="B71" s="591">
        <v>2.2523</v>
      </c>
      <c r="C71" s="592" t="s">
        <v>190</v>
      </c>
      <c r="D71" s="658">
        <v>33.02</v>
      </c>
      <c r="E71" s="526"/>
      <c r="F71" s="531">
        <f t="shared" si="0"/>
        <v>0</v>
      </c>
    </row>
    <row r="72" spans="1:6" ht="15.75">
      <c r="A72" s="590">
        <v>61</v>
      </c>
      <c r="B72" s="591">
        <v>2.2525</v>
      </c>
      <c r="C72" s="592" t="s">
        <v>545</v>
      </c>
      <c r="D72" s="658">
        <v>31.92</v>
      </c>
      <c r="E72" s="526"/>
      <c r="F72" s="531">
        <f t="shared" si="0"/>
        <v>0</v>
      </c>
    </row>
    <row r="73" spans="1:6" ht="15.75">
      <c r="A73" s="590">
        <v>62</v>
      </c>
      <c r="B73" s="591">
        <v>2.327091</v>
      </c>
      <c r="C73" s="592" t="s">
        <v>432</v>
      </c>
      <c r="D73" s="658">
        <v>44.21</v>
      </c>
      <c r="E73" s="526"/>
      <c r="F73" s="531">
        <f t="shared" si="0"/>
        <v>0</v>
      </c>
    </row>
    <row r="74" spans="1:6" ht="15.75">
      <c r="A74" s="590">
        <v>63</v>
      </c>
      <c r="B74" s="591">
        <v>2.327092</v>
      </c>
      <c r="C74" s="592" t="s">
        <v>604</v>
      </c>
      <c r="D74" s="658">
        <v>35.22</v>
      </c>
      <c r="E74" s="526"/>
      <c r="F74" s="531">
        <f t="shared" si="0"/>
        <v>0</v>
      </c>
    </row>
    <row r="75" spans="1:6" ht="15.75">
      <c r="A75" s="590">
        <v>64</v>
      </c>
      <c r="B75" s="591">
        <v>2.327093</v>
      </c>
      <c r="C75" s="592" t="s">
        <v>605</v>
      </c>
      <c r="D75" s="658">
        <v>64.9</v>
      </c>
      <c r="E75" s="526"/>
      <c r="F75" s="531">
        <f aca="true" t="shared" si="1" ref="F75:F131">ROUND(D75*E75,2)</f>
        <v>0</v>
      </c>
    </row>
    <row r="76" spans="1:6" ht="15.75">
      <c r="A76" s="590">
        <v>65</v>
      </c>
      <c r="B76" s="591">
        <v>2.3271</v>
      </c>
      <c r="C76" s="592" t="s">
        <v>606</v>
      </c>
      <c r="D76" s="658">
        <v>41.98</v>
      </c>
      <c r="E76" s="526"/>
      <c r="F76" s="531">
        <f t="shared" si="1"/>
        <v>0</v>
      </c>
    </row>
    <row r="77" spans="1:6" ht="15.75">
      <c r="A77" s="590">
        <v>66</v>
      </c>
      <c r="B77" s="591">
        <v>2.4</v>
      </c>
      <c r="C77" s="592" t="s">
        <v>433</v>
      </c>
      <c r="D77" s="658">
        <v>12.98</v>
      </c>
      <c r="E77" s="526"/>
      <c r="F77" s="531">
        <f t="shared" si="1"/>
        <v>0</v>
      </c>
    </row>
    <row r="78" spans="1:6" ht="15.75">
      <c r="A78" s="590">
        <v>67</v>
      </c>
      <c r="B78" s="591">
        <v>2.4001</v>
      </c>
      <c r="C78" s="592" t="s">
        <v>607</v>
      </c>
      <c r="D78" s="658">
        <v>6.68</v>
      </c>
      <c r="E78" s="526"/>
      <c r="F78" s="531">
        <f t="shared" si="1"/>
        <v>0</v>
      </c>
    </row>
    <row r="79" spans="1:6" ht="15.75">
      <c r="A79" s="590">
        <v>68</v>
      </c>
      <c r="B79" s="591">
        <v>2.40013</v>
      </c>
      <c r="C79" s="592" t="s">
        <v>434</v>
      </c>
      <c r="D79" s="658">
        <v>14.7</v>
      </c>
      <c r="E79" s="526"/>
      <c r="F79" s="531">
        <f t="shared" si="1"/>
        <v>0</v>
      </c>
    </row>
    <row r="80" spans="1:6" ht="15.75">
      <c r="A80" s="590">
        <v>69</v>
      </c>
      <c r="B80" s="591">
        <v>2.40203</v>
      </c>
      <c r="C80" s="592" t="s">
        <v>191</v>
      </c>
      <c r="D80" s="658">
        <v>43.48</v>
      </c>
      <c r="E80" s="526"/>
      <c r="F80" s="531">
        <f t="shared" si="1"/>
        <v>0</v>
      </c>
    </row>
    <row r="81" spans="1:6" ht="15.75">
      <c r="A81" s="590">
        <v>70</v>
      </c>
      <c r="B81" s="591">
        <v>2.430011</v>
      </c>
      <c r="C81" s="592" t="s">
        <v>192</v>
      </c>
      <c r="D81" s="658">
        <v>14.14</v>
      </c>
      <c r="E81" s="526"/>
      <c r="F81" s="531">
        <f t="shared" si="1"/>
        <v>0</v>
      </c>
    </row>
    <row r="82" spans="1:6" ht="15.75">
      <c r="A82" s="590">
        <v>71</v>
      </c>
      <c r="B82" s="591">
        <v>2.430012</v>
      </c>
      <c r="C82" s="592" t="s">
        <v>193</v>
      </c>
      <c r="D82" s="658">
        <v>14.14</v>
      </c>
      <c r="E82" s="526"/>
      <c r="F82" s="531">
        <f t="shared" si="1"/>
        <v>0</v>
      </c>
    </row>
    <row r="83" spans="1:6" ht="15.75">
      <c r="A83" s="590">
        <v>72</v>
      </c>
      <c r="B83" s="591">
        <v>2.4301</v>
      </c>
      <c r="C83" s="592" t="s">
        <v>194</v>
      </c>
      <c r="D83" s="658">
        <v>19.27</v>
      </c>
      <c r="E83" s="526"/>
      <c r="F83" s="531">
        <f t="shared" si="1"/>
        <v>0</v>
      </c>
    </row>
    <row r="84" spans="1:6" ht="15.75">
      <c r="A84" s="590">
        <v>73</v>
      </c>
      <c r="B84" s="591">
        <v>2.43011</v>
      </c>
      <c r="C84" s="592" t="s">
        <v>435</v>
      </c>
      <c r="D84" s="658">
        <v>19.27</v>
      </c>
      <c r="E84" s="526"/>
      <c r="F84" s="531">
        <f t="shared" si="1"/>
        <v>0</v>
      </c>
    </row>
    <row r="85" spans="1:6" ht="15.75">
      <c r="A85" s="590">
        <v>74</v>
      </c>
      <c r="B85" s="591">
        <v>2.43012</v>
      </c>
      <c r="C85" s="592" t="s">
        <v>195</v>
      </c>
      <c r="D85" s="658">
        <v>19.7</v>
      </c>
      <c r="E85" s="526"/>
      <c r="F85" s="531">
        <f t="shared" si="1"/>
        <v>0</v>
      </c>
    </row>
    <row r="86" spans="1:6" ht="15.75">
      <c r="A86" s="590">
        <v>75</v>
      </c>
      <c r="B86" s="591">
        <v>2.43014</v>
      </c>
      <c r="C86" s="592" t="s">
        <v>196</v>
      </c>
      <c r="D86" s="658">
        <v>18.02</v>
      </c>
      <c r="E86" s="526"/>
      <c r="F86" s="531">
        <f t="shared" si="1"/>
        <v>0</v>
      </c>
    </row>
    <row r="87" spans="1:6" ht="15.75">
      <c r="A87" s="590">
        <v>76</v>
      </c>
      <c r="B87" s="591">
        <v>2.40053</v>
      </c>
      <c r="C87" s="592" t="s">
        <v>608</v>
      </c>
      <c r="D87" s="658">
        <v>11.6</v>
      </c>
      <c r="E87" s="526"/>
      <c r="F87" s="531">
        <f t="shared" si="1"/>
        <v>0</v>
      </c>
    </row>
    <row r="88" spans="1:6" ht="15.75">
      <c r="A88" s="590">
        <v>77</v>
      </c>
      <c r="B88" s="591">
        <v>2.4304</v>
      </c>
      <c r="C88" s="592" t="s">
        <v>436</v>
      </c>
      <c r="D88" s="658">
        <v>10.15</v>
      </c>
      <c r="E88" s="526"/>
      <c r="F88" s="531">
        <f t="shared" si="1"/>
        <v>0</v>
      </c>
    </row>
    <row r="89" spans="1:6" ht="15.75">
      <c r="A89" s="590">
        <v>78</v>
      </c>
      <c r="B89" s="591">
        <v>2.43044</v>
      </c>
      <c r="C89" s="592" t="s">
        <v>197</v>
      </c>
      <c r="D89" s="658">
        <v>42.39</v>
      </c>
      <c r="E89" s="526"/>
      <c r="F89" s="531">
        <f t="shared" si="1"/>
        <v>0</v>
      </c>
    </row>
    <row r="90" spans="1:6" ht="15.75">
      <c r="A90" s="590">
        <v>79</v>
      </c>
      <c r="B90" s="591">
        <v>2.43135</v>
      </c>
      <c r="C90" s="592" t="s">
        <v>198</v>
      </c>
      <c r="D90" s="658">
        <v>24.07</v>
      </c>
      <c r="E90" s="526"/>
      <c r="F90" s="531">
        <f t="shared" si="1"/>
        <v>0</v>
      </c>
    </row>
    <row r="91" spans="1:6" ht="16.5" thickBot="1">
      <c r="A91" s="594">
        <v>80</v>
      </c>
      <c r="B91" s="595">
        <v>2.43136</v>
      </c>
      <c r="C91" s="596" t="s">
        <v>437</v>
      </c>
      <c r="D91" s="659">
        <v>31.83</v>
      </c>
      <c r="E91" s="532"/>
      <c r="F91" s="533">
        <f t="shared" si="1"/>
        <v>0</v>
      </c>
    </row>
    <row r="92" spans="1:6" ht="16.5" thickBot="1">
      <c r="A92" s="606"/>
      <c r="B92" s="544"/>
      <c r="C92" s="607" t="s">
        <v>618</v>
      </c>
      <c r="D92" s="545"/>
      <c r="E92" s="546"/>
      <c r="F92" s="547"/>
    </row>
    <row r="93" spans="1:6" ht="16.5" thickBot="1">
      <c r="A93" s="608"/>
      <c r="B93" s="542"/>
      <c r="C93" s="609" t="s">
        <v>620</v>
      </c>
      <c r="D93" s="543"/>
      <c r="E93" s="539"/>
      <c r="F93" s="540"/>
    </row>
    <row r="94" spans="1:6" ht="47.25">
      <c r="A94" s="610">
        <v>81</v>
      </c>
      <c r="B94" s="611">
        <v>2.3025</v>
      </c>
      <c r="C94" s="612" t="s">
        <v>609</v>
      </c>
      <c r="D94" s="662">
        <v>16.62</v>
      </c>
      <c r="E94" s="528"/>
      <c r="F94" s="538">
        <f t="shared" si="1"/>
        <v>0</v>
      </c>
    </row>
    <row r="95" spans="1:6" ht="32.25" thickBot="1">
      <c r="A95" s="613">
        <v>82</v>
      </c>
      <c r="B95" s="614">
        <v>2.50102</v>
      </c>
      <c r="C95" s="615" t="s">
        <v>610</v>
      </c>
      <c r="D95" s="663">
        <v>19.95</v>
      </c>
      <c r="E95" s="536"/>
      <c r="F95" s="537">
        <f t="shared" si="1"/>
        <v>0</v>
      </c>
    </row>
    <row r="96" spans="1:6" ht="16.5" thickBot="1">
      <c r="A96" s="616"/>
      <c r="B96" s="566"/>
      <c r="C96" s="617" t="s">
        <v>621</v>
      </c>
      <c r="D96" s="567"/>
      <c r="E96" s="568"/>
      <c r="F96" s="569"/>
    </row>
    <row r="97" spans="1:6" ht="30.75" thickBot="1">
      <c r="A97" s="618">
        <v>83</v>
      </c>
      <c r="B97" s="619">
        <v>2.31</v>
      </c>
      <c r="C97" s="620" t="s">
        <v>546</v>
      </c>
      <c r="D97" s="664">
        <v>15.96</v>
      </c>
      <c r="E97" s="568"/>
      <c r="F97" s="569">
        <f t="shared" si="1"/>
        <v>0</v>
      </c>
    </row>
    <row r="98" spans="1:6" ht="16.5" thickBot="1">
      <c r="A98" s="621"/>
      <c r="B98" s="622"/>
      <c r="C98" s="623" t="s">
        <v>547</v>
      </c>
      <c r="D98" s="665"/>
      <c r="E98" s="539"/>
      <c r="F98" s="540"/>
    </row>
    <row r="99" spans="1:6" ht="30">
      <c r="A99" s="624">
        <v>84</v>
      </c>
      <c r="B99" s="625">
        <v>2.3062</v>
      </c>
      <c r="C99" s="626" t="s">
        <v>548</v>
      </c>
      <c r="D99" s="666">
        <v>19.95</v>
      </c>
      <c r="E99" s="528"/>
      <c r="F99" s="538"/>
    </row>
    <row r="100" spans="1:6" ht="15">
      <c r="A100" s="627">
        <v>85</v>
      </c>
      <c r="B100" s="628">
        <v>2.51</v>
      </c>
      <c r="C100" s="629" t="s">
        <v>441</v>
      </c>
      <c r="D100" s="667">
        <v>13.54</v>
      </c>
      <c r="E100" s="526"/>
      <c r="F100" s="531">
        <f t="shared" si="1"/>
        <v>0</v>
      </c>
    </row>
    <row r="101" spans="1:6" ht="15.75" thickBot="1">
      <c r="A101" s="630">
        <v>86</v>
      </c>
      <c r="B101" s="631">
        <v>2.2701</v>
      </c>
      <c r="C101" s="632" t="s">
        <v>199</v>
      </c>
      <c r="D101" s="668">
        <v>31.53</v>
      </c>
      <c r="E101" s="532"/>
      <c r="F101" s="533">
        <f t="shared" si="1"/>
        <v>0</v>
      </c>
    </row>
    <row r="102" spans="1:6" ht="16.5" thickBot="1">
      <c r="A102" s="633"/>
      <c r="B102" s="570"/>
      <c r="C102" s="634" t="s">
        <v>549</v>
      </c>
      <c r="D102" s="571"/>
      <c r="E102" s="572"/>
      <c r="F102" s="573"/>
    </row>
    <row r="103" spans="1:6" ht="31.5">
      <c r="A103" s="610">
        <v>87</v>
      </c>
      <c r="B103" s="611">
        <v>2.3074</v>
      </c>
      <c r="C103" s="612" t="s">
        <v>550</v>
      </c>
      <c r="D103" s="662">
        <v>19.95</v>
      </c>
      <c r="E103" s="528"/>
      <c r="F103" s="538">
        <f t="shared" si="1"/>
        <v>0</v>
      </c>
    </row>
    <row r="104" spans="1:6" ht="31.5">
      <c r="A104" s="599">
        <v>88</v>
      </c>
      <c r="B104" s="593">
        <v>2.30701</v>
      </c>
      <c r="C104" s="635" t="s">
        <v>551</v>
      </c>
      <c r="D104" s="658">
        <v>20</v>
      </c>
      <c r="E104" s="526"/>
      <c r="F104" s="531">
        <f t="shared" si="1"/>
        <v>0</v>
      </c>
    </row>
    <row r="105" spans="1:6" ht="31.5">
      <c r="A105" s="636">
        <v>89</v>
      </c>
      <c r="B105" s="637">
        <v>2.30741</v>
      </c>
      <c r="C105" s="638" t="s">
        <v>552</v>
      </c>
      <c r="D105" s="658">
        <v>20</v>
      </c>
      <c r="E105" s="526"/>
      <c r="F105" s="531">
        <f t="shared" si="1"/>
        <v>0</v>
      </c>
    </row>
    <row r="106" spans="1:6" ht="47.25">
      <c r="A106" s="639">
        <v>90</v>
      </c>
      <c r="B106" s="591">
        <v>2.30643</v>
      </c>
      <c r="C106" s="638" t="s">
        <v>646</v>
      </c>
      <c r="D106" s="658">
        <v>20.61</v>
      </c>
      <c r="E106" s="526"/>
      <c r="F106" s="531">
        <f t="shared" si="1"/>
        <v>0</v>
      </c>
    </row>
    <row r="107" spans="1:6" ht="47.25">
      <c r="A107" s="599">
        <v>91</v>
      </c>
      <c r="B107" s="600" t="s">
        <v>442</v>
      </c>
      <c r="C107" s="592" t="s">
        <v>612</v>
      </c>
      <c r="D107" s="660">
        <v>20.61</v>
      </c>
      <c r="E107" s="526"/>
      <c r="F107" s="531">
        <f t="shared" si="1"/>
        <v>0</v>
      </c>
    </row>
    <row r="108" spans="1:6" ht="48" thickBot="1">
      <c r="A108" s="613">
        <v>92</v>
      </c>
      <c r="B108" s="614">
        <v>2.50114</v>
      </c>
      <c r="C108" s="615" t="s">
        <v>553</v>
      </c>
      <c r="D108" s="663">
        <v>19.95</v>
      </c>
      <c r="E108" s="536"/>
      <c r="F108" s="537">
        <f t="shared" si="1"/>
        <v>0</v>
      </c>
    </row>
    <row r="109" spans="1:6" ht="16.5" thickBot="1">
      <c r="A109" s="608"/>
      <c r="B109" s="542"/>
      <c r="C109" s="640" t="s">
        <v>554</v>
      </c>
      <c r="D109" s="543"/>
      <c r="E109" s="539"/>
      <c r="F109" s="540"/>
    </row>
    <row r="110" spans="1:6" ht="32.25" thickBot="1">
      <c r="A110" s="641">
        <v>93</v>
      </c>
      <c r="B110" s="642">
        <v>2.308</v>
      </c>
      <c r="C110" s="643" t="s">
        <v>613</v>
      </c>
      <c r="D110" s="669">
        <v>20.61</v>
      </c>
      <c r="E110" s="534"/>
      <c r="F110" s="541">
        <f t="shared" si="1"/>
        <v>0</v>
      </c>
    </row>
    <row r="111" spans="1:6" ht="16.5" thickBot="1">
      <c r="A111" s="608"/>
      <c r="B111" s="644"/>
      <c r="C111" s="645" t="s">
        <v>555</v>
      </c>
      <c r="D111" s="670"/>
      <c r="E111" s="539"/>
      <c r="F111" s="540"/>
    </row>
    <row r="112" spans="1:6" ht="48" thickBot="1">
      <c r="A112" s="646">
        <v>94</v>
      </c>
      <c r="B112" s="642">
        <v>2.305</v>
      </c>
      <c r="C112" s="643" t="s">
        <v>614</v>
      </c>
      <c r="D112" s="669">
        <v>20.61</v>
      </c>
      <c r="E112" s="534"/>
      <c r="F112" s="541">
        <f t="shared" si="1"/>
        <v>0</v>
      </c>
    </row>
    <row r="113" spans="1:6" ht="16.5" thickBot="1">
      <c r="A113" s="608"/>
      <c r="B113" s="644"/>
      <c r="C113" s="645" t="s">
        <v>556</v>
      </c>
      <c r="D113" s="671"/>
      <c r="E113" s="539"/>
      <c r="F113" s="540"/>
    </row>
    <row r="114" spans="1:6" ht="48" thickBot="1">
      <c r="A114" s="647">
        <v>95</v>
      </c>
      <c r="B114" s="642">
        <v>2.3022</v>
      </c>
      <c r="C114" s="648" t="s">
        <v>557</v>
      </c>
      <c r="D114" s="669">
        <v>18.62</v>
      </c>
      <c r="E114" s="534"/>
      <c r="F114" s="541">
        <f t="shared" si="1"/>
        <v>0</v>
      </c>
    </row>
    <row r="115" spans="1:6" ht="16.5" thickBot="1">
      <c r="A115" s="608"/>
      <c r="B115" s="644"/>
      <c r="C115" s="645" t="s">
        <v>558</v>
      </c>
      <c r="D115" s="671"/>
      <c r="E115" s="539"/>
      <c r="F115" s="540"/>
    </row>
    <row r="116" spans="1:6" ht="48" thickBot="1">
      <c r="A116" s="647">
        <v>96</v>
      </c>
      <c r="B116" s="649">
        <v>2.304</v>
      </c>
      <c r="C116" s="643" t="s">
        <v>615</v>
      </c>
      <c r="D116" s="669">
        <v>20.61</v>
      </c>
      <c r="E116" s="534"/>
      <c r="F116" s="541">
        <f t="shared" si="1"/>
        <v>0</v>
      </c>
    </row>
    <row r="117" spans="1:6" ht="16.5" thickBot="1">
      <c r="A117" s="608"/>
      <c r="B117" s="644"/>
      <c r="C117" s="645" t="s">
        <v>559</v>
      </c>
      <c r="D117" s="671"/>
      <c r="E117" s="539"/>
      <c r="F117" s="540"/>
    </row>
    <row r="118" spans="1:6" ht="31.5">
      <c r="A118" s="650">
        <v>97</v>
      </c>
      <c r="B118" s="611">
        <v>2.5032</v>
      </c>
      <c r="C118" s="612" t="s">
        <v>616</v>
      </c>
      <c r="D118" s="662">
        <v>20.61</v>
      </c>
      <c r="E118" s="528"/>
      <c r="F118" s="538">
        <f t="shared" si="1"/>
        <v>0</v>
      </c>
    </row>
    <row r="119" spans="1:6" ht="32.25" thickBot="1">
      <c r="A119" s="613">
        <v>98</v>
      </c>
      <c r="B119" s="614">
        <v>2.501202</v>
      </c>
      <c r="C119" s="615" t="s">
        <v>617</v>
      </c>
      <c r="D119" s="663">
        <v>20.61</v>
      </c>
      <c r="E119" s="536"/>
      <c r="F119" s="537">
        <f t="shared" si="1"/>
        <v>0</v>
      </c>
    </row>
    <row r="120" spans="1:6" ht="32.25" thickBot="1">
      <c r="A120" s="651"/>
      <c r="B120" s="644"/>
      <c r="C120" s="652" t="s">
        <v>560</v>
      </c>
      <c r="D120" s="671"/>
      <c r="E120" s="539"/>
      <c r="F120" s="540"/>
    </row>
    <row r="121" spans="1:6" ht="15.75">
      <c r="A121" s="650">
        <v>99</v>
      </c>
      <c r="B121" s="611">
        <v>2.313</v>
      </c>
      <c r="C121" s="612" t="s">
        <v>561</v>
      </c>
      <c r="D121" s="662">
        <v>15.42</v>
      </c>
      <c r="E121" s="528"/>
      <c r="F121" s="538">
        <f t="shared" si="1"/>
        <v>0</v>
      </c>
    </row>
    <row r="122" spans="1:6" ht="16.5" thickBot="1">
      <c r="A122" s="653">
        <v>100</v>
      </c>
      <c r="B122" s="614">
        <v>2.502</v>
      </c>
      <c r="C122" s="615" t="s">
        <v>562</v>
      </c>
      <c r="D122" s="663">
        <v>19.61</v>
      </c>
      <c r="E122" s="536"/>
      <c r="F122" s="537">
        <f t="shared" si="1"/>
        <v>0</v>
      </c>
    </row>
    <row r="123" spans="1:6" ht="32.25" thickBot="1">
      <c r="A123" s="654"/>
      <c r="B123" s="655"/>
      <c r="C123" s="656" t="s">
        <v>563</v>
      </c>
      <c r="D123" s="672"/>
      <c r="E123" s="575"/>
      <c r="F123" s="576"/>
    </row>
    <row r="124" spans="1:6" ht="31.5">
      <c r="A124" s="610">
        <v>101</v>
      </c>
      <c r="B124" s="611">
        <v>2.90211</v>
      </c>
      <c r="C124" s="612" t="s">
        <v>564</v>
      </c>
      <c r="D124" s="662">
        <v>145</v>
      </c>
      <c r="E124" s="528"/>
      <c r="F124" s="538"/>
    </row>
    <row r="125" spans="1:6" ht="31.5">
      <c r="A125" s="599">
        <v>102</v>
      </c>
      <c r="B125" s="591">
        <v>2.90212</v>
      </c>
      <c r="C125" s="592" t="s">
        <v>565</v>
      </c>
      <c r="D125" s="658">
        <v>280</v>
      </c>
      <c r="E125" s="526"/>
      <c r="F125" s="531">
        <f t="shared" si="1"/>
        <v>0</v>
      </c>
    </row>
    <row r="126" spans="1:6" ht="31.5">
      <c r="A126" s="590">
        <v>103</v>
      </c>
      <c r="B126" s="591">
        <v>2.90101</v>
      </c>
      <c r="C126" s="592" t="s">
        <v>566</v>
      </c>
      <c r="D126" s="658">
        <v>190</v>
      </c>
      <c r="E126" s="526"/>
      <c r="F126" s="531">
        <f t="shared" si="1"/>
        <v>0</v>
      </c>
    </row>
    <row r="127" spans="1:6" ht="31.5">
      <c r="A127" s="590">
        <v>104</v>
      </c>
      <c r="B127" s="591">
        <v>2.90102</v>
      </c>
      <c r="C127" s="592" t="s">
        <v>567</v>
      </c>
      <c r="D127" s="658">
        <v>320</v>
      </c>
      <c r="E127" s="526"/>
      <c r="F127" s="531">
        <f t="shared" si="1"/>
        <v>0</v>
      </c>
    </row>
    <row r="128" spans="1:6" ht="15.75">
      <c r="A128" s="599">
        <v>105</v>
      </c>
      <c r="B128" s="591">
        <v>2.903</v>
      </c>
      <c r="C128" s="592" t="s">
        <v>649</v>
      </c>
      <c r="D128" s="658">
        <v>240</v>
      </c>
      <c r="E128" s="526"/>
      <c r="F128" s="531">
        <f>240*E128</f>
        <v>0</v>
      </c>
    </row>
    <row r="129" spans="1:6" ht="15.75">
      <c r="A129" s="599">
        <v>106</v>
      </c>
      <c r="B129" s="591">
        <v>2.9022</v>
      </c>
      <c r="C129" s="592" t="s">
        <v>568</v>
      </c>
      <c r="D129" s="658">
        <v>134.8</v>
      </c>
      <c r="E129" s="526"/>
      <c r="F129" s="531">
        <f t="shared" si="1"/>
        <v>0</v>
      </c>
    </row>
    <row r="130" spans="1:6" ht="15.75">
      <c r="A130" s="599">
        <v>107</v>
      </c>
      <c r="B130" s="591">
        <v>2.916</v>
      </c>
      <c r="C130" s="592" t="s">
        <v>569</v>
      </c>
      <c r="D130" s="658">
        <v>48.7</v>
      </c>
      <c r="E130" s="526"/>
      <c r="F130" s="531">
        <f t="shared" si="1"/>
        <v>0</v>
      </c>
    </row>
    <row r="131" spans="1:6" ht="16.5" thickBot="1">
      <c r="A131" s="613">
        <v>108</v>
      </c>
      <c r="B131" s="614">
        <v>2.9025</v>
      </c>
      <c r="C131" s="615" t="s">
        <v>570</v>
      </c>
      <c r="D131" s="663">
        <v>89</v>
      </c>
      <c r="E131" s="536"/>
      <c r="F131" s="537">
        <f t="shared" si="1"/>
        <v>0</v>
      </c>
    </row>
    <row r="132" spans="1:6" ht="16.5" thickBot="1">
      <c r="A132" s="561"/>
      <c r="B132" s="562"/>
      <c r="C132" s="542"/>
      <c r="D132" s="563"/>
      <c r="E132" s="564" t="s">
        <v>231</v>
      </c>
      <c r="F132" s="565">
        <f>SUM(F10:F131)</f>
        <v>0</v>
      </c>
    </row>
    <row r="134" spans="2:5" ht="12.75">
      <c r="B134" s="507" t="s">
        <v>51</v>
      </c>
      <c r="D134" s="862" t="s">
        <v>32</v>
      </c>
      <c r="E134" s="862"/>
    </row>
    <row r="135" ht="12.75">
      <c r="B135" s="507" t="s">
        <v>337</v>
      </c>
    </row>
    <row r="136" ht="12.75">
      <c r="B136" s="507" t="s">
        <v>60</v>
      </c>
    </row>
    <row r="137" ht="12.75">
      <c r="B137" s="507" t="s">
        <v>338</v>
      </c>
    </row>
  </sheetData>
  <sheetProtection password="DCB6" sheet="1" selectLockedCells="1"/>
  <mergeCells count="6">
    <mergeCell ref="D134:E134"/>
    <mergeCell ref="B3:D3"/>
    <mergeCell ref="B4:C4"/>
    <mergeCell ref="E4:F4"/>
    <mergeCell ref="B5:C5"/>
    <mergeCell ref="E5:F5"/>
  </mergeCells>
  <printOptions horizontalCentered="1"/>
  <pageMargins left="0.39" right="0.39" top="0.79" bottom="0.59" header="0.31" footer="0.31"/>
  <pageSetup horizontalDpi="600" verticalDpi="600" orientation="portrait" paperSize="9" scale="80" r:id="rId3"/>
  <legacyDrawing r:id="rId2"/>
</worksheet>
</file>

<file path=xl/worksheets/sheet13.xml><?xml version="1.0" encoding="utf-8"?>
<worksheet xmlns="http://schemas.openxmlformats.org/spreadsheetml/2006/main" xmlns:r="http://schemas.openxmlformats.org/officeDocument/2006/relationships">
  <dimension ref="A1:I9"/>
  <sheetViews>
    <sheetView zoomScalePageLayoutView="0" workbookViewId="0" topLeftCell="A1">
      <selection activeCell="F8" sqref="F8"/>
    </sheetView>
  </sheetViews>
  <sheetFormatPr defaultColWidth="9.140625" defaultRowHeight="12.75"/>
  <cols>
    <col min="1" max="1" width="16.28125" style="0" bestFit="1" customWidth="1"/>
    <col min="7" max="7" width="11.7109375" style="0" bestFit="1" customWidth="1"/>
    <col min="8" max="8" width="15.421875" style="0" bestFit="1" customWidth="1"/>
  </cols>
  <sheetData>
    <row r="1" spans="1:9" ht="12.75">
      <c r="A1" t="s">
        <v>352</v>
      </c>
      <c r="B1" t="s">
        <v>353</v>
      </c>
      <c r="C1" t="s">
        <v>353</v>
      </c>
      <c r="D1" t="s">
        <v>353</v>
      </c>
      <c r="E1" t="s">
        <v>353</v>
      </c>
      <c r="F1" t="s">
        <v>354</v>
      </c>
      <c r="G1" t="s">
        <v>226</v>
      </c>
      <c r="H1" t="s">
        <v>355</v>
      </c>
      <c r="I1">
        <v>3.5</v>
      </c>
    </row>
    <row r="2" spans="1:9" ht="12.75">
      <c r="A2" t="s">
        <v>356</v>
      </c>
      <c r="B2" t="s">
        <v>357</v>
      </c>
      <c r="C2" t="s">
        <v>358</v>
      </c>
      <c r="D2" t="s">
        <v>358</v>
      </c>
      <c r="E2" t="s">
        <v>358</v>
      </c>
      <c r="F2" t="s">
        <v>359</v>
      </c>
      <c r="G2" t="s">
        <v>288</v>
      </c>
      <c r="H2" t="s">
        <v>360</v>
      </c>
      <c r="I2">
        <v>7</v>
      </c>
    </row>
    <row r="3" spans="1:9" ht="12.75">
      <c r="A3" t="s">
        <v>361</v>
      </c>
      <c r="C3" t="s">
        <v>362</v>
      </c>
      <c r="D3" t="s">
        <v>362</v>
      </c>
      <c r="E3" t="s">
        <v>362</v>
      </c>
      <c r="G3" t="s">
        <v>228</v>
      </c>
      <c r="H3" t="s">
        <v>226</v>
      </c>
      <c r="I3">
        <v>8</v>
      </c>
    </row>
    <row r="4" spans="1:8" ht="12.75">
      <c r="A4" t="s">
        <v>363</v>
      </c>
      <c r="G4" t="s">
        <v>229</v>
      </c>
      <c r="H4" t="s">
        <v>288</v>
      </c>
    </row>
    <row r="5" spans="1:8" ht="12.75">
      <c r="A5" t="s">
        <v>364</v>
      </c>
      <c r="G5" t="s">
        <v>365</v>
      </c>
      <c r="H5" t="s">
        <v>228</v>
      </c>
    </row>
    <row r="6" spans="1:8" ht="12.75">
      <c r="A6" t="s">
        <v>366</v>
      </c>
      <c r="H6" t="s">
        <v>229</v>
      </c>
    </row>
    <row r="7" ht="12.75">
      <c r="A7" t="s">
        <v>367</v>
      </c>
    </row>
    <row r="8" ht="12.75">
      <c r="A8" t="s">
        <v>368</v>
      </c>
    </row>
    <row r="9" ht="12.75">
      <c r="A9" t="s">
        <v>369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66"/>
  <sheetViews>
    <sheetView zoomScalePageLayoutView="0" workbookViewId="0" topLeftCell="A1">
      <selection activeCell="E10" sqref="E10:E13"/>
    </sheetView>
  </sheetViews>
  <sheetFormatPr defaultColWidth="9.140625" defaultRowHeight="12.75"/>
  <cols>
    <col min="1" max="1" width="3.7109375" style="2" customWidth="1"/>
    <col min="2" max="2" width="13.8515625" style="2" customWidth="1"/>
    <col min="3" max="3" width="40.140625" style="2" customWidth="1"/>
    <col min="4" max="4" width="13.8515625" style="2" customWidth="1"/>
    <col min="5" max="5" width="22.28125" style="2" customWidth="1"/>
    <col min="6" max="6" width="9.421875" style="0" customWidth="1"/>
    <col min="7" max="7" width="16.421875" style="0" customWidth="1"/>
    <col min="8" max="8" width="12.28125" style="0" customWidth="1"/>
    <col min="9" max="9" width="7.140625" style="0" customWidth="1"/>
    <col min="10" max="10" width="11.7109375" style="0" customWidth="1"/>
    <col min="11" max="11" width="13.28125" style="0" customWidth="1"/>
  </cols>
  <sheetData>
    <row r="1" spans="1:11" ht="12.75">
      <c r="A1" s="3"/>
      <c r="B1" s="3"/>
      <c r="C1" s="4"/>
      <c r="D1" s="3"/>
      <c r="E1" s="4"/>
      <c r="F1" s="5"/>
      <c r="G1" s="5"/>
      <c r="H1" s="5"/>
      <c r="I1" s="5"/>
      <c r="J1" s="5"/>
      <c r="K1" s="5"/>
    </row>
    <row r="2" spans="2:11" ht="12.75">
      <c r="B2" s="6" t="s">
        <v>370</v>
      </c>
      <c r="E2" s="7"/>
      <c r="F2" s="8" t="s">
        <v>371</v>
      </c>
      <c r="G2" s="5"/>
      <c r="H2" s="5"/>
      <c r="K2" s="8"/>
    </row>
    <row r="3" spans="7:11" ht="12.75" customHeight="1">
      <c r="G3" s="9" t="s">
        <v>33</v>
      </c>
      <c r="H3" s="5"/>
      <c r="I3" s="5"/>
      <c r="K3" s="46"/>
    </row>
    <row r="4" spans="2:11" ht="16.5" customHeight="1">
      <c r="B4" s="10" t="s">
        <v>86</v>
      </c>
      <c r="E4" s="11"/>
      <c r="F4" s="9"/>
      <c r="G4" s="12"/>
      <c r="H4" s="12"/>
      <c r="I4" s="5"/>
      <c r="J4" s="46"/>
      <c r="K4" s="46"/>
    </row>
    <row r="5" spans="6:11" ht="12.75">
      <c r="F5" s="13"/>
      <c r="G5" s="14" t="s">
        <v>372</v>
      </c>
      <c r="H5" s="5"/>
      <c r="I5" s="5"/>
      <c r="K5" s="46"/>
    </row>
    <row r="6" spans="1:11" ht="12.75">
      <c r="A6" s="15"/>
      <c r="B6" s="15"/>
      <c r="C6" s="3" t="s">
        <v>243</v>
      </c>
      <c r="D6" s="15"/>
      <c r="E6" s="16"/>
      <c r="F6" s="5"/>
      <c r="H6" s="5"/>
      <c r="I6" s="5"/>
      <c r="J6" s="5"/>
      <c r="K6" s="5"/>
    </row>
    <row r="7" spans="1:11" ht="12.75">
      <c r="A7" s="17"/>
      <c r="B7" s="17"/>
      <c r="C7" s="17"/>
      <c r="D7" s="17"/>
      <c r="E7" s="17"/>
      <c r="F7" s="18"/>
      <c r="G7" s="18"/>
      <c r="H7" s="18"/>
      <c r="I7" s="18"/>
      <c r="J7" s="18"/>
      <c r="K7" s="18"/>
    </row>
    <row r="8" spans="1:10" ht="24" customHeight="1">
      <c r="A8" s="867" t="s">
        <v>118</v>
      </c>
      <c r="B8" s="867" t="s">
        <v>373</v>
      </c>
      <c r="C8" s="867" t="s">
        <v>374</v>
      </c>
      <c r="D8" s="884" t="s">
        <v>246</v>
      </c>
      <c r="E8" s="867" t="s">
        <v>247</v>
      </c>
      <c r="F8" s="867" t="s">
        <v>248</v>
      </c>
      <c r="G8" s="875" t="s">
        <v>250</v>
      </c>
      <c r="H8" s="876"/>
      <c r="I8" s="874" t="s">
        <v>249</v>
      </c>
      <c r="J8" s="867"/>
    </row>
    <row r="9" spans="1:10" ht="38.25">
      <c r="A9" s="881"/>
      <c r="B9" s="868"/>
      <c r="C9" s="868"/>
      <c r="D9" s="884"/>
      <c r="E9" s="868"/>
      <c r="F9" s="868"/>
      <c r="G9" s="19" t="s">
        <v>257</v>
      </c>
      <c r="H9" s="19" t="s">
        <v>375</v>
      </c>
      <c r="I9" s="868"/>
      <c r="J9" s="868"/>
    </row>
    <row r="10" spans="1:13" ht="12.75" customHeight="1">
      <c r="A10" s="877">
        <v>1</v>
      </c>
      <c r="B10" s="880" t="s">
        <v>226</v>
      </c>
      <c r="C10" s="21" t="s">
        <v>376</v>
      </c>
      <c r="D10" s="885" t="s">
        <v>377</v>
      </c>
      <c r="E10" s="869"/>
      <c r="F10" s="872">
        <v>2009</v>
      </c>
      <c r="G10" s="19" t="s">
        <v>378</v>
      </c>
      <c r="H10" s="22"/>
      <c r="I10" s="22"/>
      <c r="J10" s="47"/>
      <c r="M10" t="s">
        <v>379</v>
      </c>
    </row>
    <row r="11" spans="1:13" ht="12.75" customHeight="1">
      <c r="A11" s="882"/>
      <c r="B11" s="873"/>
      <c r="C11" s="23" t="s">
        <v>380</v>
      </c>
      <c r="D11" s="886"/>
      <c r="E11" s="870"/>
      <c r="F11" s="873"/>
      <c r="G11" s="19" t="s">
        <v>381</v>
      </c>
      <c r="H11" s="22"/>
      <c r="I11" s="22"/>
      <c r="J11" s="47">
        <f aca="true" t="shared" si="0" ref="J11:J16">2016-F11</f>
        <v>2016</v>
      </c>
      <c r="M11" t="s">
        <v>376</v>
      </c>
    </row>
    <row r="12" spans="1:10" ht="12.75" customHeight="1">
      <c r="A12" s="882"/>
      <c r="B12" s="873"/>
      <c r="C12" s="23" t="s">
        <v>382</v>
      </c>
      <c r="D12" s="886"/>
      <c r="E12" s="870"/>
      <c r="F12" s="873"/>
      <c r="G12" s="19" t="s">
        <v>381</v>
      </c>
      <c r="H12" s="22"/>
      <c r="I12" s="22"/>
      <c r="J12" s="47">
        <f t="shared" si="0"/>
        <v>2016</v>
      </c>
    </row>
    <row r="13" spans="1:10" ht="12.75" customHeight="1">
      <c r="A13" s="882"/>
      <c r="B13" s="873"/>
      <c r="C13" s="23" t="s">
        <v>383</v>
      </c>
      <c r="D13" s="886"/>
      <c r="E13" s="871"/>
      <c r="F13" s="868"/>
      <c r="G13" s="19" t="s">
        <v>384</v>
      </c>
      <c r="H13" s="22"/>
      <c r="I13" s="22"/>
      <c r="J13" s="47">
        <f t="shared" si="0"/>
        <v>2016</v>
      </c>
    </row>
    <row r="14" spans="1:10" ht="12.75">
      <c r="A14" s="882"/>
      <c r="B14" s="873"/>
      <c r="C14" s="21" t="s">
        <v>379</v>
      </c>
      <c r="D14" s="886"/>
      <c r="E14" s="22"/>
      <c r="F14" s="24"/>
      <c r="G14" s="19" t="s">
        <v>381</v>
      </c>
      <c r="H14" s="22"/>
      <c r="I14" s="22"/>
      <c r="J14" s="47">
        <f t="shared" si="0"/>
        <v>2016</v>
      </c>
    </row>
    <row r="15" spans="1:10" ht="12.75">
      <c r="A15" s="882"/>
      <c r="B15" s="873"/>
      <c r="C15" s="23" t="s">
        <v>380</v>
      </c>
      <c r="D15" s="886"/>
      <c r="E15" s="22"/>
      <c r="F15" s="24"/>
      <c r="G15" s="19"/>
      <c r="H15" s="22"/>
      <c r="I15" s="22"/>
      <c r="J15" s="47">
        <f t="shared" si="0"/>
        <v>2016</v>
      </c>
    </row>
    <row r="16" spans="1:10" ht="12.75">
      <c r="A16" s="882"/>
      <c r="B16" s="873"/>
      <c r="C16" s="23" t="s">
        <v>382</v>
      </c>
      <c r="D16" s="886"/>
      <c r="E16" s="22"/>
      <c r="F16" s="24"/>
      <c r="G16" s="19"/>
      <c r="H16" s="22"/>
      <c r="I16" s="22"/>
      <c r="J16" s="47">
        <f t="shared" si="0"/>
        <v>2016</v>
      </c>
    </row>
    <row r="17" spans="1:10" ht="12.75">
      <c r="A17" s="882"/>
      <c r="B17" s="868"/>
      <c r="C17" s="23" t="s">
        <v>383</v>
      </c>
      <c r="D17" s="886"/>
      <c r="E17" s="22"/>
      <c r="F17" s="24"/>
      <c r="G17" s="19"/>
      <c r="H17" s="22"/>
      <c r="I17" s="22"/>
      <c r="J17" s="47"/>
    </row>
    <row r="18" spans="1:10" ht="25.5" customHeight="1">
      <c r="A18" s="877">
        <v>2</v>
      </c>
      <c r="B18" s="20"/>
      <c r="C18" s="25" t="s">
        <v>385</v>
      </c>
      <c r="D18" s="20"/>
      <c r="E18" s="22"/>
      <c r="F18" s="24"/>
      <c r="G18" s="19"/>
      <c r="H18" s="22"/>
      <c r="I18" s="22"/>
      <c r="J18" s="47">
        <f>2016-F18</f>
        <v>2016</v>
      </c>
    </row>
    <row r="19" spans="1:10" ht="25.5" customHeight="1">
      <c r="A19" s="878"/>
      <c r="B19" s="26"/>
      <c r="C19" s="25" t="s">
        <v>386</v>
      </c>
      <c r="D19" s="26"/>
      <c r="E19" s="27"/>
      <c r="F19" s="28"/>
      <c r="G19" s="19"/>
      <c r="H19" s="27"/>
      <c r="I19" s="27"/>
      <c r="J19" s="47">
        <f>2016-F19</f>
        <v>2016</v>
      </c>
    </row>
    <row r="20" spans="1:10" ht="27" customHeight="1">
      <c r="A20" s="877">
        <v>3</v>
      </c>
      <c r="B20" s="20"/>
      <c r="C20" s="25" t="s">
        <v>387</v>
      </c>
      <c r="D20" s="20"/>
      <c r="E20" s="27"/>
      <c r="F20" s="28"/>
      <c r="G20" s="19"/>
      <c r="H20" s="27"/>
      <c r="I20" s="27"/>
      <c r="J20" s="47">
        <f>2016-F20</f>
        <v>2016</v>
      </c>
    </row>
    <row r="21" spans="1:10" ht="26.25" customHeight="1">
      <c r="A21" s="879"/>
      <c r="B21" s="29"/>
      <c r="C21" s="25" t="s">
        <v>388</v>
      </c>
      <c r="D21" s="29"/>
      <c r="E21" s="27"/>
      <c r="F21" s="28"/>
      <c r="G21" s="19"/>
      <c r="H21" s="27"/>
      <c r="I21" s="27"/>
      <c r="J21" s="47">
        <f>2016-F21</f>
        <v>2016</v>
      </c>
    </row>
    <row r="22" spans="1:10" ht="26.25" customHeight="1">
      <c r="A22" s="878"/>
      <c r="B22" s="26"/>
      <c r="C22" s="25" t="s">
        <v>389</v>
      </c>
      <c r="D22" s="26"/>
      <c r="E22" s="27"/>
      <c r="F22" s="28"/>
      <c r="G22" s="19"/>
      <c r="H22" s="27"/>
      <c r="I22" s="27"/>
      <c r="J22" s="47">
        <f>2016-F22</f>
        <v>2016</v>
      </c>
    </row>
    <row r="23" spans="1:10" ht="26.25" customHeight="1">
      <c r="A23" s="877">
        <v>4</v>
      </c>
      <c r="B23" s="20"/>
      <c r="C23" s="25" t="s">
        <v>390</v>
      </c>
      <c r="D23" s="20"/>
      <c r="E23" s="27"/>
      <c r="F23" s="28"/>
      <c r="G23" s="19"/>
      <c r="H23" s="27"/>
      <c r="I23" s="27"/>
      <c r="J23" s="47"/>
    </row>
    <row r="24" spans="1:10" ht="36.75" customHeight="1">
      <c r="A24" s="883"/>
      <c r="B24" s="30"/>
      <c r="C24" s="25" t="s">
        <v>286</v>
      </c>
      <c r="D24" s="30"/>
      <c r="E24" s="22"/>
      <c r="F24" s="24"/>
      <c r="G24" s="19"/>
      <c r="H24" s="22"/>
      <c r="I24" s="22"/>
      <c r="J24" s="47">
        <f aca="true" t="shared" si="1" ref="J24:J40">2016-F24</f>
        <v>2016</v>
      </c>
    </row>
    <row r="25" spans="1:10" ht="24.75" customHeight="1">
      <c r="A25" s="887">
        <v>5</v>
      </c>
      <c r="B25" s="31"/>
      <c r="C25" s="25" t="s">
        <v>391</v>
      </c>
      <c r="D25" s="31"/>
      <c r="E25" s="22"/>
      <c r="F25" s="24"/>
      <c r="G25" s="19"/>
      <c r="H25" s="22"/>
      <c r="I25" s="22"/>
      <c r="J25" s="47">
        <f t="shared" si="1"/>
        <v>2016</v>
      </c>
    </row>
    <row r="26" spans="1:10" ht="23.25" customHeight="1">
      <c r="A26" s="887"/>
      <c r="B26" s="31"/>
      <c r="C26" s="25" t="s">
        <v>392</v>
      </c>
      <c r="D26" s="31"/>
      <c r="E26" s="22"/>
      <c r="F26" s="24"/>
      <c r="G26" s="19"/>
      <c r="H26" s="22"/>
      <c r="I26" s="22"/>
      <c r="J26" s="47">
        <f t="shared" si="1"/>
        <v>2016</v>
      </c>
    </row>
    <row r="27" spans="1:10" ht="24" customHeight="1">
      <c r="A27" s="887"/>
      <c r="B27" s="31"/>
      <c r="C27" s="25" t="s">
        <v>393</v>
      </c>
      <c r="D27" s="31"/>
      <c r="E27" s="22"/>
      <c r="F27" s="24"/>
      <c r="G27" s="19"/>
      <c r="H27" s="22"/>
      <c r="I27" s="22"/>
      <c r="J27" s="47">
        <f t="shared" si="1"/>
        <v>2016</v>
      </c>
    </row>
    <row r="28" spans="1:10" ht="27" customHeight="1">
      <c r="A28" s="887"/>
      <c r="B28" s="31"/>
      <c r="C28" s="25" t="s">
        <v>394</v>
      </c>
      <c r="D28" s="31"/>
      <c r="E28" s="22"/>
      <c r="F28" s="24"/>
      <c r="G28" s="19"/>
      <c r="H28" s="22"/>
      <c r="I28" s="22"/>
      <c r="J28" s="47">
        <f t="shared" si="1"/>
        <v>2016</v>
      </c>
    </row>
    <row r="29" spans="1:10" ht="27" customHeight="1">
      <c r="A29" s="887"/>
      <c r="B29" s="31"/>
      <c r="C29" s="25" t="s">
        <v>395</v>
      </c>
      <c r="D29" s="31"/>
      <c r="E29" s="22"/>
      <c r="F29" s="24"/>
      <c r="G29" s="19"/>
      <c r="H29" s="22"/>
      <c r="I29" s="22"/>
      <c r="J29" s="47">
        <f t="shared" si="1"/>
        <v>2016</v>
      </c>
    </row>
    <row r="30" spans="1:10" ht="25.5" customHeight="1">
      <c r="A30" s="877">
        <v>6</v>
      </c>
      <c r="B30" s="20"/>
      <c r="C30" s="25" t="s">
        <v>396</v>
      </c>
      <c r="D30" s="20"/>
      <c r="E30" s="22"/>
      <c r="F30" s="24"/>
      <c r="G30" s="19"/>
      <c r="H30" s="22"/>
      <c r="I30" s="22"/>
      <c r="J30" s="47">
        <f t="shared" si="1"/>
        <v>2016</v>
      </c>
    </row>
    <row r="31" spans="1:10" ht="24.75" customHeight="1">
      <c r="A31" s="883"/>
      <c r="B31" s="30"/>
      <c r="C31" s="25" t="s">
        <v>397</v>
      </c>
      <c r="D31" s="30"/>
      <c r="E31" s="22"/>
      <c r="F31" s="24"/>
      <c r="G31" s="19"/>
      <c r="H31" s="22"/>
      <c r="I31" s="22"/>
      <c r="J31" s="47">
        <f t="shared" si="1"/>
        <v>2016</v>
      </c>
    </row>
    <row r="32" spans="1:10" ht="25.5" customHeight="1">
      <c r="A32" s="877">
        <v>7</v>
      </c>
      <c r="B32" s="20"/>
      <c r="C32" s="25" t="s">
        <v>296</v>
      </c>
      <c r="D32" s="20"/>
      <c r="E32" s="22"/>
      <c r="F32" s="24"/>
      <c r="G32" s="19"/>
      <c r="H32" s="22"/>
      <c r="I32" s="22"/>
      <c r="J32" s="47">
        <f t="shared" si="1"/>
        <v>2016</v>
      </c>
    </row>
    <row r="33" spans="1:10" ht="26.25" customHeight="1">
      <c r="A33" s="878"/>
      <c r="B33" s="26"/>
      <c r="C33" s="25" t="s">
        <v>297</v>
      </c>
      <c r="D33" s="26"/>
      <c r="E33" s="22"/>
      <c r="F33" s="24"/>
      <c r="G33" s="19"/>
      <c r="H33" s="22"/>
      <c r="I33" s="22"/>
      <c r="J33" s="47">
        <f t="shared" si="1"/>
        <v>2016</v>
      </c>
    </row>
    <row r="34" spans="1:10" ht="24.75" customHeight="1">
      <c r="A34" s="877">
        <v>8</v>
      </c>
      <c r="B34" s="20"/>
      <c r="C34" s="25" t="s">
        <v>398</v>
      </c>
      <c r="D34" s="20"/>
      <c r="E34" s="22"/>
      <c r="F34" s="24"/>
      <c r="G34" s="19"/>
      <c r="H34" s="22"/>
      <c r="I34" s="22"/>
      <c r="J34" s="47">
        <f t="shared" si="1"/>
        <v>2016</v>
      </c>
    </row>
    <row r="35" spans="1:10" ht="27" customHeight="1">
      <c r="A35" s="879"/>
      <c r="B35" s="29"/>
      <c r="C35" s="25" t="s">
        <v>399</v>
      </c>
      <c r="D35" s="29"/>
      <c r="E35" s="22"/>
      <c r="F35" s="24"/>
      <c r="G35" s="19"/>
      <c r="H35" s="22"/>
      <c r="I35" s="22"/>
      <c r="J35" s="47">
        <f t="shared" si="1"/>
        <v>2016</v>
      </c>
    </row>
    <row r="36" spans="1:10" ht="26.25" customHeight="1">
      <c r="A36" s="879"/>
      <c r="B36" s="29"/>
      <c r="C36" s="25" t="s">
        <v>400</v>
      </c>
      <c r="D36" s="29"/>
      <c r="E36" s="22"/>
      <c r="F36" s="24"/>
      <c r="G36" s="19"/>
      <c r="H36" s="22"/>
      <c r="I36" s="22"/>
      <c r="J36" s="47">
        <f t="shared" si="1"/>
        <v>2016</v>
      </c>
    </row>
    <row r="37" spans="1:10" ht="27.75" customHeight="1">
      <c r="A37" s="879"/>
      <c r="B37" s="29"/>
      <c r="C37" s="25" t="s">
        <v>401</v>
      </c>
      <c r="D37" s="29"/>
      <c r="E37" s="22"/>
      <c r="F37" s="24"/>
      <c r="G37" s="19"/>
      <c r="H37" s="22"/>
      <c r="I37" s="22"/>
      <c r="J37" s="47">
        <f t="shared" si="1"/>
        <v>2016</v>
      </c>
    </row>
    <row r="38" spans="1:10" ht="27.75" customHeight="1">
      <c r="A38" s="879"/>
      <c r="B38" s="29"/>
      <c r="C38" s="25" t="s">
        <v>402</v>
      </c>
      <c r="D38" s="29"/>
      <c r="E38" s="22"/>
      <c r="F38" s="24"/>
      <c r="G38" s="19"/>
      <c r="H38" s="22"/>
      <c r="I38" s="22"/>
      <c r="J38" s="47">
        <f t="shared" si="1"/>
        <v>2016</v>
      </c>
    </row>
    <row r="39" spans="1:10" ht="24.75" customHeight="1">
      <c r="A39" s="879"/>
      <c r="B39" s="29"/>
      <c r="C39" s="25" t="s">
        <v>304</v>
      </c>
      <c r="D39" s="29"/>
      <c r="E39" s="22"/>
      <c r="F39" s="24"/>
      <c r="G39" s="19"/>
      <c r="H39" s="22"/>
      <c r="I39" s="22"/>
      <c r="J39" s="47">
        <f t="shared" si="1"/>
        <v>2016</v>
      </c>
    </row>
    <row r="40" spans="1:10" ht="25.5" customHeight="1">
      <c r="A40" s="878"/>
      <c r="B40" s="26"/>
      <c r="C40" s="25" t="s">
        <v>305</v>
      </c>
      <c r="D40" s="26"/>
      <c r="E40" s="22"/>
      <c r="F40" s="24"/>
      <c r="G40" s="19"/>
      <c r="H40" s="22"/>
      <c r="I40" s="22"/>
      <c r="J40" s="47">
        <f t="shared" si="1"/>
        <v>2016</v>
      </c>
    </row>
    <row r="41" spans="1:11" ht="8.25" customHeight="1">
      <c r="A41" s="32"/>
      <c r="B41" s="32"/>
      <c r="C41" s="32"/>
      <c r="D41" s="32"/>
      <c r="E41" s="32"/>
      <c r="F41" s="33"/>
      <c r="G41" s="33"/>
      <c r="H41" s="33"/>
      <c r="I41" s="33"/>
      <c r="J41" s="33"/>
      <c r="K41" s="33"/>
    </row>
    <row r="42" spans="1:11" s="1" customFormat="1" ht="12">
      <c r="A42" s="34"/>
      <c r="B42" s="34"/>
      <c r="C42" s="35" t="s">
        <v>308</v>
      </c>
      <c r="D42" s="34"/>
      <c r="E42" s="35"/>
      <c r="G42" s="35"/>
      <c r="H42" s="35"/>
      <c r="I42" s="35"/>
      <c r="J42" s="35"/>
      <c r="K42" s="35"/>
    </row>
    <row r="43" spans="1:11" s="1" customFormat="1" ht="12">
      <c r="A43" s="11">
        <v>1</v>
      </c>
      <c r="B43" s="11"/>
      <c r="C43" s="35" t="s">
        <v>309</v>
      </c>
      <c r="D43" s="11"/>
      <c r="E43" s="35"/>
      <c r="F43" s="1" t="s">
        <v>310</v>
      </c>
      <c r="G43" s="35"/>
      <c r="H43" s="35"/>
      <c r="I43" s="35" t="s">
        <v>311</v>
      </c>
      <c r="J43" s="35"/>
      <c r="K43" s="35"/>
    </row>
    <row r="44" spans="1:11" s="1" customFormat="1" ht="12">
      <c r="A44" s="11">
        <v>2</v>
      </c>
      <c r="B44" s="11"/>
      <c r="C44" s="35" t="s">
        <v>312</v>
      </c>
      <c r="D44" s="11"/>
      <c r="E44" s="35"/>
      <c r="F44" s="1" t="s">
        <v>313</v>
      </c>
      <c r="G44" s="35"/>
      <c r="H44" s="35"/>
      <c r="I44" s="35" t="s">
        <v>314</v>
      </c>
      <c r="J44" s="35"/>
      <c r="K44" s="35"/>
    </row>
    <row r="45" spans="1:11" s="1" customFormat="1" ht="12">
      <c r="A45" s="11">
        <v>3</v>
      </c>
      <c r="B45" s="11"/>
      <c r="C45" s="35" t="s">
        <v>315</v>
      </c>
      <c r="D45" s="11"/>
      <c r="E45" s="35"/>
      <c r="F45" s="1" t="s">
        <v>316</v>
      </c>
      <c r="G45" s="35"/>
      <c r="H45" s="35"/>
      <c r="I45" s="35"/>
      <c r="J45" s="35"/>
      <c r="K45" s="35"/>
    </row>
    <row r="46" spans="1:11" ht="12.75">
      <c r="A46" s="12" t="s">
        <v>317</v>
      </c>
      <c r="B46" s="12"/>
      <c r="D46" s="12"/>
      <c r="F46" s="33"/>
      <c r="G46" s="33"/>
      <c r="H46" s="33"/>
      <c r="I46" s="33"/>
      <c r="J46" s="33"/>
      <c r="K46" s="33"/>
    </row>
    <row r="47" spans="3:13" ht="12.75">
      <c r="C47" s="36" t="s">
        <v>318</v>
      </c>
      <c r="E47" s="36"/>
      <c r="F47" s="37"/>
      <c r="G47" s="37"/>
      <c r="H47" s="36" t="s">
        <v>403</v>
      </c>
      <c r="I47" s="45"/>
      <c r="J47" s="45"/>
      <c r="K47" s="45"/>
      <c r="L47" s="12"/>
      <c r="M47" s="12"/>
    </row>
    <row r="48" spans="1:11" ht="12.75">
      <c r="A48" s="38"/>
      <c r="B48" s="38"/>
      <c r="C48" s="39" t="s">
        <v>319</v>
      </c>
      <c r="D48" s="38"/>
      <c r="E48" s="39"/>
      <c r="F48" s="40"/>
      <c r="G48" s="40"/>
      <c r="H48" s="36" t="s">
        <v>404</v>
      </c>
      <c r="I48" s="45"/>
      <c r="J48" s="45"/>
      <c r="K48" s="45"/>
    </row>
    <row r="49" spans="1:11" ht="12.75" customHeight="1">
      <c r="A49" s="38"/>
      <c r="B49" s="38"/>
      <c r="C49" s="41" t="s">
        <v>320</v>
      </c>
      <c r="D49" s="38"/>
      <c r="E49" s="41"/>
      <c r="F49" s="42"/>
      <c r="G49" s="42"/>
      <c r="H49" s="36" t="s">
        <v>405</v>
      </c>
      <c r="I49" s="43"/>
      <c r="J49" s="43"/>
      <c r="K49" s="43"/>
    </row>
    <row r="50" spans="1:11" ht="12.75">
      <c r="A50" s="38"/>
      <c r="B50" s="38"/>
      <c r="C50" s="36" t="s">
        <v>321</v>
      </c>
      <c r="D50" s="38"/>
      <c r="E50" s="36"/>
      <c r="F50" s="43"/>
      <c r="G50" s="43"/>
      <c r="H50" s="44" t="s">
        <v>406</v>
      </c>
      <c r="I50" s="43"/>
      <c r="J50" s="45"/>
      <c r="K50" s="45"/>
    </row>
    <row r="51" spans="1:11" ht="12.75">
      <c r="A51" s="38"/>
      <c r="B51" s="38"/>
      <c r="C51" s="36" t="s">
        <v>322</v>
      </c>
      <c r="D51" s="38"/>
      <c r="E51" s="36"/>
      <c r="F51" s="43"/>
      <c r="G51" s="43"/>
      <c r="H51" s="36" t="s">
        <v>407</v>
      </c>
      <c r="I51" s="43"/>
      <c r="J51" s="45"/>
      <c r="K51" s="45"/>
    </row>
    <row r="52" spans="1:11" ht="12.75">
      <c r="A52" s="38"/>
      <c r="B52" s="38"/>
      <c r="C52" s="36" t="s">
        <v>323</v>
      </c>
      <c r="D52" s="38"/>
      <c r="E52" s="36"/>
      <c r="F52" s="43"/>
      <c r="G52" s="43"/>
      <c r="H52" s="44" t="s">
        <v>408</v>
      </c>
      <c r="I52" s="43"/>
      <c r="J52" s="45"/>
      <c r="K52" s="45"/>
    </row>
    <row r="53" spans="1:11" ht="12.75">
      <c r="A53" s="38"/>
      <c r="B53" s="38"/>
      <c r="D53" s="38"/>
      <c r="F53" s="37"/>
      <c r="G53" s="37"/>
      <c r="H53" s="44"/>
      <c r="I53" s="45"/>
      <c r="J53" s="45"/>
      <c r="K53" s="45"/>
    </row>
    <row r="54" spans="1:11" ht="12.75">
      <c r="A54" s="38"/>
      <c r="B54" s="38"/>
      <c r="C54" s="36"/>
      <c r="D54" s="38"/>
      <c r="E54" s="36"/>
      <c r="F54" s="37"/>
      <c r="G54" s="37"/>
      <c r="H54" s="45"/>
      <c r="I54" s="45"/>
      <c r="J54" s="45"/>
      <c r="K54" s="45"/>
    </row>
    <row r="55" spans="1:11" ht="12.75">
      <c r="A55" s="38"/>
      <c r="B55" s="38"/>
      <c r="C55" s="36"/>
      <c r="D55" s="38"/>
      <c r="E55" s="36"/>
      <c r="F55" s="37"/>
      <c r="G55" s="37"/>
      <c r="H55" s="45"/>
      <c r="I55" s="45"/>
      <c r="J55" s="45"/>
      <c r="K55" s="45"/>
    </row>
    <row r="56" spans="1:11" ht="12.75">
      <c r="A56" s="38"/>
      <c r="B56" s="38"/>
      <c r="C56" s="44"/>
      <c r="D56" s="38"/>
      <c r="E56" s="44"/>
      <c r="F56" s="37"/>
      <c r="G56" s="37"/>
      <c r="H56" s="45"/>
      <c r="I56" s="45"/>
      <c r="J56" s="45"/>
      <c r="K56" s="45"/>
    </row>
    <row r="57" spans="1:11" ht="12.75">
      <c r="A57" s="38"/>
      <c r="B57" s="38"/>
      <c r="C57" s="36"/>
      <c r="D57" s="38"/>
      <c r="E57" s="36"/>
      <c r="F57" s="37"/>
      <c r="G57" s="37"/>
      <c r="H57" s="45"/>
      <c r="I57" s="45"/>
      <c r="J57" s="45"/>
      <c r="K57" s="45"/>
    </row>
    <row r="58" spans="1:11" ht="12.75">
      <c r="A58" s="38"/>
      <c r="B58" s="38"/>
      <c r="C58" s="44"/>
      <c r="D58" s="38"/>
      <c r="E58" s="44"/>
      <c r="F58" s="37"/>
      <c r="G58" s="37"/>
      <c r="H58" s="45"/>
      <c r="I58" s="45"/>
      <c r="J58" s="45"/>
      <c r="K58" s="45"/>
    </row>
    <row r="59" spans="1:11" ht="12.75">
      <c r="A59" s="32"/>
      <c r="B59" s="32"/>
      <c r="C59" s="4"/>
      <c r="D59" s="32"/>
      <c r="E59" s="4"/>
      <c r="F59" s="33"/>
      <c r="G59" s="33"/>
      <c r="H59" s="33"/>
      <c r="I59" s="33"/>
      <c r="J59" s="33"/>
      <c r="K59" s="33"/>
    </row>
    <row r="60" spans="10:11" ht="12.75">
      <c r="J60" s="5"/>
      <c r="K60" s="5"/>
    </row>
    <row r="61" spans="1:11" ht="12.75">
      <c r="A61" s="17"/>
      <c r="B61" s="17"/>
      <c r="C61" s="17"/>
      <c r="D61" s="17"/>
      <c r="E61" s="17"/>
      <c r="F61" s="18"/>
      <c r="G61" s="18"/>
      <c r="H61" s="18"/>
      <c r="I61" s="18"/>
      <c r="J61" s="18"/>
      <c r="K61" s="18"/>
    </row>
    <row r="62" spans="6:11" ht="12.75">
      <c r="F62" s="5"/>
      <c r="G62" s="5"/>
      <c r="H62" s="5"/>
      <c r="I62" s="5"/>
      <c r="J62" s="5"/>
      <c r="K62" s="5"/>
    </row>
    <row r="63" spans="1:11" ht="12.75">
      <c r="A63" s="17"/>
      <c r="B63" s="17"/>
      <c r="C63" s="17"/>
      <c r="D63" s="17"/>
      <c r="E63" s="17"/>
      <c r="F63" s="18"/>
      <c r="G63" s="18"/>
      <c r="H63" s="18"/>
      <c r="I63" s="18"/>
      <c r="J63" s="18"/>
      <c r="K63" s="18"/>
    </row>
    <row r="64" spans="6:11" ht="12.75">
      <c r="F64" s="5"/>
      <c r="G64" s="5"/>
      <c r="H64" s="5"/>
      <c r="I64" s="5"/>
      <c r="J64" s="5"/>
      <c r="K64" s="5"/>
    </row>
    <row r="65" spans="1:11" ht="12.75">
      <c r="A65" s="17"/>
      <c r="B65" s="17"/>
      <c r="C65" s="17"/>
      <c r="D65" s="17"/>
      <c r="E65" s="17"/>
      <c r="F65" s="18"/>
      <c r="G65" s="18"/>
      <c r="H65" s="18"/>
      <c r="I65" s="18"/>
      <c r="J65" s="18"/>
      <c r="K65" s="18"/>
    </row>
    <row r="66" spans="6:11" ht="12.75">
      <c r="F66" s="5"/>
      <c r="G66" s="5"/>
      <c r="H66" s="5"/>
      <c r="I66" s="5"/>
      <c r="J66" s="5"/>
      <c r="K66" s="5"/>
    </row>
  </sheetData>
  <sheetProtection/>
  <mergeCells count="22">
    <mergeCell ref="C8:C9"/>
    <mergeCell ref="D8:D9"/>
    <mergeCell ref="D10:D13"/>
    <mergeCell ref="D14:D17"/>
    <mergeCell ref="A25:A29"/>
    <mergeCell ref="A30:A31"/>
    <mergeCell ref="A32:A33"/>
    <mergeCell ref="A34:A40"/>
    <mergeCell ref="B8:B9"/>
    <mergeCell ref="B10:B17"/>
    <mergeCell ref="A8:A9"/>
    <mergeCell ref="A10:A17"/>
    <mergeCell ref="A18:A19"/>
    <mergeCell ref="A20:A22"/>
    <mergeCell ref="A23:A24"/>
    <mergeCell ref="E8:E9"/>
    <mergeCell ref="E10:E13"/>
    <mergeCell ref="F8:F9"/>
    <mergeCell ref="F10:F13"/>
    <mergeCell ref="I8:I9"/>
    <mergeCell ref="J8:J9"/>
    <mergeCell ref="G8:H8"/>
  </mergeCells>
  <dataValidations count="2">
    <dataValidation type="list" allowBlank="1" showInputMessage="1" showErrorMessage="1" sqref="C10 C14">
      <formula1>Hematologie</formula1>
    </dataValidation>
    <dataValidation type="list" allowBlank="1" showInputMessage="1" showErrorMessage="1" sqref="G10:G40">
      <formula1>"Vanzare-cumparare,Contract leasing,Contract comodat,Contract Inchiriere,Factura fiscala"</formula1>
    </dataValidation>
  </dataValidations>
  <printOptions/>
  <pageMargins left="0.7" right="0.7" top="0.75" bottom="0.75" header="0.3" footer="0.3"/>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sheetPr>
    <tabColor theme="6"/>
  </sheetPr>
  <dimension ref="A2:AE21"/>
  <sheetViews>
    <sheetView zoomScalePageLayoutView="0" workbookViewId="0" topLeftCell="A1">
      <selection activeCell="C20" sqref="C20"/>
    </sheetView>
  </sheetViews>
  <sheetFormatPr defaultColWidth="9.00390625" defaultRowHeight="12.75"/>
  <cols>
    <col min="1" max="1" width="6.7109375" style="154" customWidth="1"/>
    <col min="2" max="2" width="14.7109375" style="154" customWidth="1"/>
    <col min="3" max="3" width="20.28125" style="154" customWidth="1"/>
    <col min="4" max="4" width="8.28125" style="154" customWidth="1"/>
    <col min="5" max="5" width="10.8515625" style="154" customWidth="1"/>
    <col min="6" max="6" width="10.140625" style="154" customWidth="1"/>
    <col min="7" max="7" width="18.28125" style="154" customWidth="1"/>
    <col min="8" max="8" width="10.140625" style="154" customWidth="1"/>
    <col min="9" max="9" width="9.7109375" style="154" customWidth="1"/>
    <col min="10" max="10" width="9.00390625" style="154" customWidth="1"/>
    <col min="11" max="11" width="11.7109375" style="154" customWidth="1"/>
    <col min="12" max="26" width="9.00390625" style="154" customWidth="1"/>
    <col min="27" max="29" width="9.00390625" style="154" hidden="1" customWidth="1"/>
    <col min="30" max="31" width="9.00390625" style="155" hidden="1" customWidth="1"/>
    <col min="32" max="16384" width="9.00390625" style="154" customWidth="1"/>
  </cols>
  <sheetData>
    <row r="1" ht="12.75"/>
    <row r="2" spans="2:5" ht="12.75">
      <c r="B2" s="717" t="s">
        <v>535</v>
      </c>
      <c r="C2" s="717"/>
      <c r="D2" s="717"/>
      <c r="E2" s="717"/>
    </row>
    <row r="3" spans="2:5" ht="12.75">
      <c r="B3" s="156"/>
      <c r="C3" s="156"/>
      <c r="D3" s="156"/>
      <c r="E3" s="156"/>
    </row>
    <row r="4" spans="2:5" ht="12.75">
      <c r="B4" s="156"/>
      <c r="C4" s="156"/>
      <c r="D4" s="156"/>
      <c r="E4" s="156"/>
    </row>
    <row r="5" spans="2:5" ht="12.75">
      <c r="B5" s="156"/>
      <c r="C5" s="156"/>
      <c r="D5" s="156"/>
      <c r="E5" s="156"/>
    </row>
    <row r="6" ht="12.75">
      <c r="C6" s="157"/>
    </row>
    <row r="7" spans="1:31" s="152" customFormat="1" ht="25.5" customHeight="1">
      <c r="A7" s="719" t="s">
        <v>35</v>
      </c>
      <c r="B7" s="721" t="s">
        <v>36</v>
      </c>
      <c r="C7" s="721" t="s">
        <v>37</v>
      </c>
      <c r="D7" s="718" t="s">
        <v>38</v>
      </c>
      <c r="E7" s="718"/>
      <c r="F7" s="718"/>
      <c r="G7" s="718" t="s">
        <v>39</v>
      </c>
      <c r="H7" s="718"/>
      <c r="I7" s="718"/>
      <c r="J7" s="718" t="s">
        <v>40</v>
      </c>
      <c r="K7" s="718"/>
      <c r="AD7" s="172"/>
      <c r="AE7" s="172"/>
    </row>
    <row r="8" spans="1:31" s="152" customFormat="1" ht="25.5">
      <c r="A8" s="720"/>
      <c r="B8" s="722"/>
      <c r="C8" s="722"/>
      <c r="D8" s="158" t="s">
        <v>41</v>
      </c>
      <c r="E8" s="159" t="s">
        <v>42</v>
      </c>
      <c r="F8" s="159" t="s">
        <v>43</v>
      </c>
      <c r="G8" s="159" t="s">
        <v>44</v>
      </c>
      <c r="H8" s="159" t="s">
        <v>42</v>
      </c>
      <c r="I8" s="159" t="s">
        <v>43</v>
      </c>
      <c r="J8" s="159" t="s">
        <v>41</v>
      </c>
      <c r="K8" s="159" t="s">
        <v>43</v>
      </c>
      <c r="AA8" s="172" t="s">
        <v>45</v>
      </c>
      <c r="AB8" s="172" t="s">
        <v>46</v>
      </c>
      <c r="AC8" s="155" t="s">
        <v>47</v>
      </c>
      <c r="AD8" s="172" t="s">
        <v>48</v>
      </c>
      <c r="AE8" s="172" t="s">
        <v>49</v>
      </c>
    </row>
    <row r="9" spans="1:31" s="153" customFormat="1" ht="25.5">
      <c r="A9" s="160"/>
      <c r="B9" s="161" t="s">
        <v>50</v>
      </c>
      <c r="C9" s="161"/>
      <c r="D9" s="162"/>
      <c r="E9" s="163"/>
      <c r="F9" s="164"/>
      <c r="G9" s="162"/>
      <c r="H9" s="163"/>
      <c r="I9" s="164"/>
      <c r="J9" s="162"/>
      <c r="K9" s="164"/>
      <c r="AA9" s="173">
        <f ca="1">TODAY()+25</f>
        <v>45110</v>
      </c>
      <c r="AB9" s="153">
        <f>IF((F9&lt;=AA9),1,0)</f>
        <v>1</v>
      </c>
      <c r="AC9" s="174">
        <f>IF((I9&lt;=AA9),1,0)</f>
        <v>1</v>
      </c>
      <c r="AD9" s="153">
        <f>IF((K9&lt;=AA9),1,0)</f>
        <v>1</v>
      </c>
      <c r="AE9" s="153" t="e">
        <f>IF((#REF!&lt;=AA9),1,0)</f>
        <v>#REF!</v>
      </c>
    </row>
    <row r="10" spans="5:6" ht="12.75">
      <c r="E10" s="165"/>
      <c r="F10" s="165"/>
    </row>
    <row r="11" spans="5:6" ht="12.75">
      <c r="E11" s="165"/>
      <c r="F11" s="165"/>
    </row>
    <row r="12" spans="4:9" ht="12.75">
      <c r="D12" s="166" t="s">
        <v>51</v>
      </c>
      <c r="E12" s="167"/>
      <c r="F12" s="165"/>
      <c r="I12" s="171" t="s">
        <v>52</v>
      </c>
    </row>
    <row r="13" spans="4:9" ht="12.75">
      <c r="D13" s="166" t="s">
        <v>53</v>
      </c>
      <c r="E13" s="165"/>
      <c r="F13" s="165"/>
      <c r="I13" s="171"/>
    </row>
    <row r="14" spans="4:6" ht="12.75">
      <c r="D14" s="168" t="str">
        <f>PROPER((CONCATENATE('[1]Furnizor'!C21," ",'[1]Furnizor'!C22)))</f>
        <v>Nume Reprezentant Legal Prenume Reprezentant Legal</v>
      </c>
      <c r="E14" s="165"/>
      <c r="F14" s="165"/>
    </row>
    <row r="15" spans="5:6" ht="12.75">
      <c r="E15" s="165"/>
      <c r="F15" s="165"/>
    </row>
    <row r="16" spans="5:6" ht="12.75">
      <c r="E16" s="165"/>
      <c r="F16" s="165"/>
    </row>
    <row r="17" spans="5:6" ht="12.75">
      <c r="E17" s="165"/>
      <c r="F17" s="165"/>
    </row>
    <row r="20" spans="1:3" ht="12.75">
      <c r="A20" s="169"/>
      <c r="B20" s="169"/>
      <c r="C20" s="169"/>
    </row>
    <row r="21" spans="1:3" ht="12.75">
      <c r="A21" s="170"/>
      <c r="B21" s="170"/>
      <c r="C21" s="170"/>
    </row>
  </sheetData>
  <sheetProtection/>
  <mergeCells count="7">
    <mergeCell ref="B2:E2"/>
    <mergeCell ref="D7:F7"/>
    <mergeCell ref="G7:I7"/>
    <mergeCell ref="J7:K7"/>
    <mergeCell ref="A7:A8"/>
    <mergeCell ref="B7:B8"/>
    <mergeCell ref="C7:C8"/>
  </mergeCells>
  <conditionalFormatting sqref="F9">
    <cfRule type="expression" priority="3" dxfId="146" stopIfTrue="1">
      <formula>$AB$9&gt;0</formula>
    </cfRule>
  </conditionalFormatting>
  <conditionalFormatting sqref="I9">
    <cfRule type="expression" priority="2" dxfId="146" stopIfTrue="1">
      <formula>$AC$9&gt;0</formula>
    </cfRule>
  </conditionalFormatting>
  <conditionalFormatting sqref="K9">
    <cfRule type="expression" priority="1" dxfId="146" stopIfTrue="1">
      <formula>$AD$9&gt;0</formula>
    </cfRule>
  </conditionalFormatting>
  <dataValidations count="5">
    <dataValidation type="date" allowBlank="1" showInputMessage="1" showErrorMessage="1" prompt="Data se introduce de forma zz.ll.aaaa" errorTitle="Atentie !!!" error="Data introdusa este eronata" sqref="E9">
      <formula1>43101</formula1>
      <formula2>45108</formula2>
    </dataValidation>
    <dataValidation type="date" allowBlank="1" showInputMessage="1" showErrorMessage="1" prompt="Data se introduce de forma zz.ll.aaaa" errorTitle="Atentie !!!" error="Data introdusa este eronata" sqref="F9">
      <formula1>43101</formula1>
      <formula2>47118</formula2>
    </dataValidation>
    <dataValidation type="date" allowBlank="1" showInputMessage="1" showErrorMessage="1" prompt="Data se introduce de forma zz-ll-aaaa" errorTitle="Atentie !!!" error="Data eronata" sqref="H9">
      <formula1>43101</formula1>
      <formula2>45108</formula2>
    </dataValidation>
    <dataValidation type="date" allowBlank="1" showInputMessage="1" showErrorMessage="1" prompt="Data se introduce de forma zz-ll-aaaa" errorTitle="Atentie !!!" error="Data eronata" sqref="I9">
      <formula1>43101</formula1>
      <formula2>47118</formula2>
    </dataValidation>
    <dataValidation type="date" allowBlank="1" showInputMessage="1" showErrorMessage="1" prompt="Data se introduce de forma zz.ll.aaaa" errorTitle="Atentie !!!" error="Data eronata" sqref="K9">
      <formula1>43101</formula1>
      <formula2>47118</formula2>
    </dataValidation>
  </dataValidations>
  <printOptions/>
  <pageMargins left="0.7" right="0.7" top="1.32" bottom="0.75" header="0.3" footer="0.3"/>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J36"/>
  <sheetViews>
    <sheetView zoomScaleSheetLayoutView="100" zoomScalePageLayoutView="0" workbookViewId="0" topLeftCell="A4">
      <selection activeCell="B27" sqref="B27"/>
    </sheetView>
  </sheetViews>
  <sheetFormatPr defaultColWidth="9.140625" defaultRowHeight="12.75"/>
  <cols>
    <col min="1" max="1" width="45.8515625" style="0" customWidth="1"/>
  </cols>
  <sheetData>
    <row r="1" spans="1:10" ht="15.75">
      <c r="A1" s="139" t="s">
        <v>54</v>
      </c>
      <c r="J1" t="s">
        <v>55</v>
      </c>
    </row>
    <row r="2" ht="15.75">
      <c r="A2" s="139" t="s">
        <v>56</v>
      </c>
    </row>
    <row r="3" ht="15.75">
      <c r="A3" s="139" t="s">
        <v>57</v>
      </c>
    </row>
    <row r="6" ht="15.75">
      <c r="A6" s="140" t="s">
        <v>58</v>
      </c>
    </row>
    <row r="9" spans="1:10" ht="54.75" customHeight="1">
      <c r="A9" s="723" t="s">
        <v>59</v>
      </c>
      <c r="B9" s="723"/>
      <c r="C9" s="723"/>
      <c r="D9" s="723"/>
      <c r="E9" s="723"/>
      <c r="F9" s="723"/>
      <c r="G9" s="723"/>
      <c r="H9" s="723"/>
      <c r="I9" s="723"/>
      <c r="J9" s="723"/>
    </row>
    <row r="11" ht="15">
      <c r="A11" s="141" t="s">
        <v>60</v>
      </c>
    </row>
    <row r="12" spans="1:10" ht="36">
      <c r="A12" s="142" t="s">
        <v>61</v>
      </c>
      <c r="B12" s="23" t="s">
        <v>62</v>
      </c>
      <c r="C12" s="724" t="s">
        <v>63</v>
      </c>
      <c r="D12" s="724"/>
      <c r="E12" s="724"/>
      <c r="F12" s="724"/>
      <c r="G12" s="724"/>
      <c r="H12" s="724"/>
      <c r="I12" s="724"/>
      <c r="J12" s="724"/>
    </row>
    <row r="13" spans="1:10" ht="12.75">
      <c r="A13" s="143"/>
      <c r="B13" s="144"/>
      <c r="C13" s="145"/>
      <c r="D13" s="146"/>
      <c r="E13" s="146"/>
      <c r="F13" s="146"/>
      <c r="G13" s="146"/>
      <c r="H13" s="146"/>
      <c r="I13" s="146"/>
      <c r="J13" s="146"/>
    </row>
    <row r="14" spans="1:10" ht="12.75">
      <c r="A14" s="147"/>
      <c r="B14" s="144"/>
      <c r="C14" s="144"/>
      <c r="D14" s="144"/>
      <c r="E14" s="144"/>
      <c r="F14" s="144"/>
      <c r="G14" s="144"/>
      <c r="H14" s="144"/>
      <c r="I14" s="144"/>
      <c r="J14" s="144"/>
    </row>
    <row r="15" spans="1:10" ht="12.75">
      <c r="A15" s="147"/>
      <c r="B15" s="144"/>
      <c r="C15" s="145" t="s">
        <v>64</v>
      </c>
      <c r="D15" s="145" t="s">
        <v>65</v>
      </c>
      <c r="E15" s="145" t="s">
        <v>66</v>
      </c>
      <c r="F15" s="145" t="s">
        <v>67</v>
      </c>
      <c r="G15" s="145" t="s">
        <v>68</v>
      </c>
      <c r="H15" s="145" t="s">
        <v>69</v>
      </c>
      <c r="I15" s="145" t="s">
        <v>70</v>
      </c>
      <c r="J15" s="145" t="s">
        <v>71</v>
      </c>
    </row>
    <row r="16" spans="1:10" ht="12.75">
      <c r="A16" s="148"/>
      <c r="B16" s="149"/>
      <c r="C16" s="149"/>
      <c r="D16" s="149"/>
      <c r="E16" s="149"/>
      <c r="F16" s="149"/>
      <c r="G16" s="149"/>
      <c r="H16" s="149"/>
      <c r="I16" s="149"/>
      <c r="J16" s="150" t="s">
        <v>72</v>
      </c>
    </row>
    <row r="17" spans="1:10" ht="12.75">
      <c r="A17" s="143" t="s">
        <v>73</v>
      </c>
      <c r="B17" s="150"/>
      <c r="C17" s="150"/>
      <c r="D17" s="150"/>
      <c r="E17" s="150"/>
      <c r="F17" s="150"/>
      <c r="G17" s="150"/>
      <c r="H17" s="150"/>
      <c r="I17" s="150"/>
      <c r="J17" s="150"/>
    </row>
    <row r="18" spans="1:10" ht="12.75">
      <c r="A18" s="143" t="s">
        <v>74</v>
      </c>
      <c r="B18" s="150"/>
      <c r="C18" s="150"/>
      <c r="D18" s="150"/>
      <c r="E18" s="150"/>
      <c r="F18" s="150"/>
      <c r="G18" s="150"/>
      <c r="H18" s="150"/>
      <c r="I18" s="150"/>
      <c r="J18" s="150"/>
    </row>
    <row r="19" spans="1:10" ht="12.75">
      <c r="A19" s="143" t="s">
        <v>75</v>
      </c>
      <c r="B19" s="150"/>
      <c r="C19" s="150"/>
      <c r="D19" s="150"/>
      <c r="E19" s="150"/>
      <c r="F19" s="150"/>
      <c r="G19" s="150"/>
      <c r="H19" s="150"/>
      <c r="I19" s="150"/>
      <c r="J19" s="150"/>
    </row>
    <row r="20" spans="1:10" ht="12.75">
      <c r="A20" s="143" t="s">
        <v>75</v>
      </c>
      <c r="B20" s="150"/>
      <c r="C20" s="150"/>
      <c r="D20" s="150"/>
      <c r="E20" s="150"/>
      <c r="F20" s="150"/>
      <c r="G20" s="150"/>
      <c r="H20" s="150"/>
      <c r="I20" s="150"/>
      <c r="J20" s="150"/>
    </row>
    <row r="21" spans="1:10" ht="12.75">
      <c r="A21" s="151"/>
      <c r="B21" s="150"/>
      <c r="C21" s="150"/>
      <c r="D21" s="150"/>
      <c r="E21" s="150"/>
      <c r="F21" s="150"/>
      <c r="G21" s="150"/>
      <c r="H21" s="150"/>
      <c r="I21" s="150"/>
      <c r="J21" s="150"/>
    </row>
    <row r="24" spans="1:10" ht="15.75">
      <c r="A24" s="725" t="s">
        <v>76</v>
      </c>
      <c r="B24" s="725"/>
      <c r="C24" s="725"/>
      <c r="D24" s="725"/>
      <c r="E24" s="725"/>
      <c r="F24" s="725"/>
      <c r="G24" s="725"/>
      <c r="H24" s="725"/>
      <c r="I24" s="725"/>
      <c r="J24" s="725"/>
    </row>
    <row r="26" ht="15.75">
      <c r="A26" s="139" t="s">
        <v>60</v>
      </c>
    </row>
    <row r="28" ht="15.75">
      <c r="A28" s="139" t="s">
        <v>60</v>
      </c>
    </row>
    <row r="30" spans="1:5" ht="15.75">
      <c r="A30" s="139" t="s">
        <v>77</v>
      </c>
      <c r="E30" s="139" t="s">
        <v>78</v>
      </c>
    </row>
    <row r="32" spans="1:6" ht="15.75">
      <c r="A32" s="139" t="s">
        <v>79</v>
      </c>
      <c r="F32" t="s">
        <v>80</v>
      </c>
    </row>
    <row r="34" spans="1:6" ht="15.75">
      <c r="A34" s="139"/>
      <c r="F34" s="139" t="s">
        <v>81</v>
      </c>
    </row>
    <row r="36" ht="12.75">
      <c r="A36" s="137" t="s">
        <v>60</v>
      </c>
    </row>
  </sheetData>
  <sheetProtection/>
  <mergeCells count="3">
    <mergeCell ref="A9:J9"/>
    <mergeCell ref="C12:J12"/>
    <mergeCell ref="A24:J24"/>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V46"/>
  <sheetViews>
    <sheetView zoomScalePageLayoutView="0" workbookViewId="0" topLeftCell="A10">
      <selection activeCell="V15" sqref="V15"/>
    </sheetView>
  </sheetViews>
  <sheetFormatPr defaultColWidth="9.140625" defaultRowHeight="12.75"/>
  <cols>
    <col min="21" max="21" width="12.421875" style="0" customWidth="1"/>
  </cols>
  <sheetData>
    <row r="1" spans="9:11" s="106" customFormat="1" ht="15.75">
      <c r="I1" s="739" t="s">
        <v>82</v>
      </c>
      <c r="J1" s="739"/>
      <c r="K1" s="739"/>
    </row>
    <row r="2" spans="7:14" s="106" customFormat="1" ht="15">
      <c r="G2" s="107" t="s">
        <v>83</v>
      </c>
      <c r="H2" s="107"/>
      <c r="I2" s="107"/>
      <c r="J2" s="107"/>
      <c r="K2" s="107"/>
      <c r="L2" s="107"/>
      <c r="M2" s="107"/>
      <c r="N2" s="107"/>
    </row>
    <row r="3" spans="1:22" ht="12.75">
      <c r="A3" s="49"/>
      <c r="B3" s="119"/>
      <c r="C3" s="49"/>
      <c r="D3" s="49"/>
      <c r="E3" s="49"/>
      <c r="F3" s="49"/>
      <c r="G3" s="49"/>
      <c r="H3" s="49"/>
      <c r="I3" s="49"/>
      <c r="J3" s="49"/>
      <c r="K3" s="49"/>
      <c r="L3" s="49"/>
      <c r="M3" s="49"/>
      <c r="N3" s="49"/>
      <c r="O3" s="49"/>
      <c r="P3" s="49"/>
      <c r="Q3" s="49"/>
      <c r="R3" s="49"/>
      <c r="S3" s="49"/>
      <c r="T3" s="49"/>
      <c r="U3" s="49"/>
      <c r="V3" s="49"/>
    </row>
    <row r="4" spans="1:22" ht="76.5">
      <c r="A4" s="49"/>
      <c r="B4" s="67" t="s">
        <v>84</v>
      </c>
      <c r="C4" s="740">
        <f>Date_Contact!C2</f>
        <v>0</v>
      </c>
      <c r="D4" s="740"/>
      <c r="E4" s="740"/>
      <c r="F4" s="740"/>
      <c r="G4" s="49"/>
      <c r="H4" s="49"/>
      <c r="I4" s="49"/>
      <c r="J4" s="49"/>
      <c r="K4" s="49"/>
      <c r="L4" s="49"/>
      <c r="M4" s="49"/>
      <c r="N4" s="49"/>
      <c r="O4" s="49"/>
      <c r="P4" s="49"/>
      <c r="Q4" s="49"/>
      <c r="R4" s="49"/>
      <c r="S4" s="49"/>
      <c r="T4" s="49"/>
      <c r="U4" s="49"/>
      <c r="V4" s="49"/>
    </row>
    <row r="5" spans="1:22" ht="12.75">
      <c r="A5" s="49"/>
      <c r="B5" s="68" t="s">
        <v>85</v>
      </c>
      <c r="C5" s="49" t="str">
        <f>Date_Contact!S5</f>
        <v>Loc. Str. Nr.</v>
      </c>
      <c r="D5" s="49"/>
      <c r="E5" s="49"/>
      <c r="F5" s="49"/>
      <c r="G5" s="49"/>
      <c r="H5" s="49"/>
      <c r="I5" s="49"/>
      <c r="J5" s="49"/>
      <c r="K5" s="49"/>
      <c r="L5" s="49"/>
      <c r="M5" s="49"/>
      <c r="N5" s="49"/>
      <c r="O5" s="49"/>
      <c r="P5" s="49"/>
      <c r="Q5" s="49"/>
      <c r="R5" s="49"/>
      <c r="S5" s="49"/>
      <c r="T5" s="49"/>
      <c r="U5" s="49"/>
      <c r="V5" s="49"/>
    </row>
    <row r="6" spans="1:22" ht="12.75">
      <c r="A6" s="108"/>
      <c r="B6" s="68" t="s">
        <v>86</v>
      </c>
      <c r="C6" s="53" t="str">
        <f>Date_Contact!S28</f>
        <v>Loc. Str. Nr.</v>
      </c>
      <c r="D6" s="69"/>
      <c r="E6" s="69"/>
      <c r="F6" s="49"/>
      <c r="G6" s="49"/>
      <c r="H6" s="49"/>
      <c r="I6" s="49"/>
      <c r="J6" s="49"/>
      <c r="K6" s="49"/>
      <c r="L6" s="49"/>
      <c r="M6" s="49"/>
      <c r="N6" s="49"/>
      <c r="O6" s="49"/>
      <c r="P6" s="49"/>
      <c r="Q6" s="49"/>
      <c r="R6" s="49"/>
      <c r="S6" s="49"/>
      <c r="T6" s="49"/>
      <c r="U6" s="49"/>
      <c r="V6" s="49"/>
    </row>
    <row r="7" spans="1:22" ht="38.25">
      <c r="A7" s="109"/>
      <c r="B7" s="110" t="s">
        <v>2</v>
      </c>
      <c r="C7" s="111" t="str">
        <f>Date_Contact!C4</f>
        <v>P0xx</v>
      </c>
      <c r="D7" s="55"/>
      <c r="E7" s="55"/>
      <c r="F7" s="49"/>
      <c r="G7" s="49"/>
      <c r="H7" s="49"/>
      <c r="I7" s="49"/>
      <c r="J7" s="49"/>
      <c r="K7" s="49"/>
      <c r="L7" s="49"/>
      <c r="M7" s="49"/>
      <c r="N7" s="49"/>
      <c r="O7" s="49"/>
      <c r="P7" s="49"/>
      <c r="Q7" s="49"/>
      <c r="R7" s="49"/>
      <c r="S7" s="49"/>
      <c r="T7" s="49"/>
      <c r="U7" s="49"/>
      <c r="V7" s="49"/>
    </row>
    <row r="8" spans="1:22" ht="25.5">
      <c r="A8" s="112"/>
      <c r="B8" s="735" t="s">
        <v>87</v>
      </c>
      <c r="C8" s="56" t="s">
        <v>64</v>
      </c>
      <c r="D8" s="56" t="s">
        <v>88</v>
      </c>
      <c r="E8" s="56" t="s">
        <v>66</v>
      </c>
      <c r="F8" s="56" t="s">
        <v>67</v>
      </c>
      <c r="G8" s="56" t="s">
        <v>68</v>
      </c>
      <c r="H8" s="56" t="s">
        <v>89</v>
      </c>
      <c r="I8" s="56" t="s">
        <v>90</v>
      </c>
      <c r="J8" s="49"/>
      <c r="K8" s="49"/>
      <c r="L8" s="49"/>
      <c r="M8" s="49"/>
      <c r="N8" s="49"/>
      <c r="O8" s="49"/>
      <c r="P8" s="49"/>
      <c r="Q8" s="49"/>
      <c r="R8" s="49"/>
      <c r="S8" s="49"/>
      <c r="T8" s="49"/>
      <c r="U8" s="49"/>
      <c r="V8" s="49"/>
    </row>
    <row r="9" spans="1:22" ht="12.75">
      <c r="A9" s="112"/>
      <c r="B9" s="736"/>
      <c r="C9" s="113"/>
      <c r="D9" s="57"/>
      <c r="E9" s="57"/>
      <c r="F9" s="57"/>
      <c r="G9" s="57"/>
      <c r="H9" s="57"/>
      <c r="I9" s="57"/>
      <c r="J9" s="49"/>
      <c r="K9" s="49"/>
      <c r="L9" s="49"/>
      <c r="M9" s="49"/>
      <c r="N9" s="49"/>
      <c r="O9" s="49"/>
      <c r="P9" s="49"/>
      <c r="Q9" s="49"/>
      <c r="R9" s="49"/>
      <c r="S9" s="49"/>
      <c r="T9" s="49"/>
      <c r="U9" s="49"/>
      <c r="V9" s="49"/>
    </row>
    <row r="10" spans="1:22" ht="38.25">
      <c r="A10" s="112"/>
      <c r="B10" s="56" t="s">
        <v>91</v>
      </c>
      <c r="C10" s="113"/>
      <c r="D10" s="57"/>
      <c r="E10" s="57"/>
      <c r="F10" s="57"/>
      <c r="G10" s="57"/>
      <c r="H10" s="57"/>
      <c r="I10" s="57"/>
      <c r="J10" s="49"/>
      <c r="K10" s="49"/>
      <c r="L10" s="49"/>
      <c r="M10" s="49"/>
      <c r="N10" s="49"/>
      <c r="O10" s="49"/>
      <c r="P10" s="49"/>
      <c r="Q10" s="49"/>
      <c r="R10" s="49"/>
      <c r="S10" s="49"/>
      <c r="T10" s="49"/>
      <c r="U10" s="49"/>
      <c r="V10" s="49"/>
    </row>
    <row r="11" spans="1:22" ht="12.75">
      <c r="A11" s="112"/>
      <c r="B11" s="120"/>
      <c r="C11" s="55"/>
      <c r="D11" s="55"/>
      <c r="E11" s="55"/>
      <c r="F11" s="49"/>
      <c r="G11" s="49"/>
      <c r="H11" s="49"/>
      <c r="I11" s="49"/>
      <c r="J11" s="49"/>
      <c r="K11" s="49"/>
      <c r="L11" s="49"/>
      <c r="M11" s="49"/>
      <c r="N11" s="49"/>
      <c r="O11" s="49"/>
      <c r="P11" s="49"/>
      <c r="Q11" s="49"/>
      <c r="R11" s="49"/>
      <c r="S11" s="49"/>
      <c r="T11" s="49"/>
      <c r="U11" s="49"/>
      <c r="V11" s="49"/>
    </row>
    <row r="12" spans="1:22" ht="13.5">
      <c r="A12" s="735" t="s">
        <v>92</v>
      </c>
      <c r="B12" s="735" t="s">
        <v>93</v>
      </c>
      <c r="C12" s="735" t="s">
        <v>94</v>
      </c>
      <c r="D12" s="737" t="s">
        <v>95</v>
      </c>
      <c r="E12" s="735" t="s">
        <v>96</v>
      </c>
      <c r="F12" s="741" t="s">
        <v>97</v>
      </c>
      <c r="G12" s="742"/>
      <c r="H12" s="743"/>
      <c r="I12" s="735" t="s">
        <v>98</v>
      </c>
      <c r="J12" s="744" t="s">
        <v>99</v>
      </c>
      <c r="K12" s="745"/>
      <c r="L12" s="744" t="s">
        <v>100</v>
      </c>
      <c r="M12" s="745"/>
      <c r="N12" s="744" t="s">
        <v>101</v>
      </c>
      <c r="O12" s="746"/>
      <c r="P12" s="746"/>
      <c r="Q12" s="745"/>
      <c r="R12" s="731" t="s">
        <v>102</v>
      </c>
      <c r="S12" s="732"/>
      <c r="T12" s="733"/>
      <c r="U12" s="726" t="s">
        <v>103</v>
      </c>
      <c r="V12" s="728" t="s">
        <v>104</v>
      </c>
    </row>
    <row r="13" spans="1:22" ht="40.5">
      <c r="A13" s="736"/>
      <c r="B13" s="736"/>
      <c r="C13" s="736"/>
      <c r="D13" s="738"/>
      <c r="E13" s="736"/>
      <c r="F13" s="58" t="s">
        <v>8</v>
      </c>
      <c r="G13" s="58" t="s">
        <v>42</v>
      </c>
      <c r="H13" s="121" t="s">
        <v>43</v>
      </c>
      <c r="I13" s="736"/>
      <c r="J13" s="59" t="s">
        <v>105</v>
      </c>
      <c r="K13" s="135" t="s">
        <v>106</v>
      </c>
      <c r="L13" s="209" t="s">
        <v>100</v>
      </c>
      <c r="M13" s="136" t="s">
        <v>106</v>
      </c>
      <c r="N13" s="136" t="s">
        <v>41</v>
      </c>
      <c r="O13" s="136" t="s">
        <v>107</v>
      </c>
      <c r="P13" s="136" t="s">
        <v>42</v>
      </c>
      <c r="Q13" s="138" t="s">
        <v>43</v>
      </c>
      <c r="R13" s="59" t="s">
        <v>108</v>
      </c>
      <c r="S13" s="59" t="s">
        <v>109</v>
      </c>
      <c r="T13" s="59" t="s">
        <v>106</v>
      </c>
      <c r="U13" s="727"/>
      <c r="V13" s="729"/>
    </row>
    <row r="14" spans="1:22" ht="12.75">
      <c r="A14" s="122"/>
      <c r="B14" s="122"/>
      <c r="C14" s="122"/>
      <c r="D14" s="122"/>
      <c r="E14" s="122"/>
      <c r="F14" s="122"/>
      <c r="G14" s="122"/>
      <c r="H14" s="122"/>
      <c r="I14" s="122"/>
      <c r="J14" s="122"/>
      <c r="K14" s="122"/>
      <c r="L14" s="122"/>
      <c r="M14" s="122"/>
      <c r="N14" s="122"/>
      <c r="O14" s="122"/>
      <c r="P14" s="122"/>
      <c r="Q14" s="122"/>
      <c r="R14" s="122"/>
      <c r="S14" s="122"/>
      <c r="T14" s="122"/>
      <c r="U14" s="122"/>
      <c r="V14" s="122"/>
    </row>
    <row r="15" spans="1:22" ht="12.75">
      <c r="A15" s="122"/>
      <c r="B15" s="122"/>
      <c r="C15" s="122"/>
      <c r="D15" s="122"/>
      <c r="E15" s="122"/>
      <c r="F15" s="122"/>
      <c r="G15" s="122"/>
      <c r="H15" s="122"/>
      <c r="I15" s="122"/>
      <c r="J15" s="122"/>
      <c r="K15" s="122"/>
      <c r="L15" s="122"/>
      <c r="M15" s="122"/>
      <c r="N15" s="122"/>
      <c r="O15" s="122"/>
      <c r="P15" s="122"/>
      <c r="Q15" s="122"/>
      <c r="R15" s="122"/>
      <c r="S15" s="122"/>
      <c r="T15" s="122"/>
      <c r="U15" s="122"/>
      <c r="V15" s="122"/>
    </row>
    <row r="16" spans="1:22" ht="12.75">
      <c r="A16" s="122"/>
      <c r="B16" s="122"/>
      <c r="C16" s="122"/>
      <c r="D16" s="122"/>
      <c r="E16" s="122"/>
      <c r="F16" s="122"/>
      <c r="G16" s="122"/>
      <c r="H16" s="122"/>
      <c r="I16" s="122"/>
      <c r="J16" s="122"/>
      <c r="K16" s="122"/>
      <c r="L16" s="122"/>
      <c r="M16" s="122"/>
      <c r="N16" s="122"/>
      <c r="O16" s="122"/>
      <c r="P16" s="122"/>
      <c r="Q16" s="122"/>
      <c r="R16" s="122"/>
      <c r="S16" s="122"/>
      <c r="T16" s="122"/>
      <c r="U16" s="122"/>
      <c r="V16" s="122"/>
    </row>
    <row r="17" spans="1:22" ht="12.75">
      <c r="A17" s="122"/>
      <c r="B17" s="122"/>
      <c r="C17" s="122"/>
      <c r="D17" s="122"/>
      <c r="E17" s="122"/>
      <c r="F17" s="122"/>
      <c r="G17" s="122"/>
      <c r="H17" s="122"/>
      <c r="I17" s="122"/>
      <c r="J17" s="122"/>
      <c r="K17" s="122"/>
      <c r="L17" s="122"/>
      <c r="M17" s="122"/>
      <c r="N17" s="122"/>
      <c r="O17" s="122"/>
      <c r="P17" s="122"/>
      <c r="Q17" s="122"/>
      <c r="R17" s="122"/>
      <c r="S17" s="122"/>
      <c r="T17" s="122"/>
      <c r="U17" s="122"/>
      <c r="V17" s="122"/>
    </row>
    <row r="18" spans="1:22" ht="12.75">
      <c r="A18" s="122"/>
      <c r="B18" s="122"/>
      <c r="C18" s="122"/>
      <c r="D18" s="122"/>
      <c r="E18" s="122"/>
      <c r="F18" s="122"/>
      <c r="G18" s="122"/>
      <c r="H18" s="122"/>
      <c r="I18" s="122"/>
      <c r="J18" s="122"/>
      <c r="K18" s="122"/>
      <c r="L18" s="122"/>
      <c r="M18" s="122"/>
      <c r="N18" s="122"/>
      <c r="O18" s="122"/>
      <c r="P18" s="122"/>
      <c r="Q18" s="122"/>
      <c r="R18" s="122"/>
      <c r="S18" s="122"/>
      <c r="T18" s="122"/>
      <c r="U18" s="122"/>
      <c r="V18" s="122"/>
    </row>
    <row r="19" spans="1:22" ht="12.75">
      <c r="A19" s="122"/>
      <c r="B19" s="122"/>
      <c r="C19" s="122"/>
      <c r="D19" s="122"/>
      <c r="E19" s="122"/>
      <c r="F19" s="122"/>
      <c r="G19" s="122"/>
      <c r="H19" s="122"/>
      <c r="I19" s="122"/>
      <c r="J19" s="122"/>
      <c r="K19" s="122"/>
      <c r="L19" s="122"/>
      <c r="M19" s="122"/>
      <c r="N19" s="122"/>
      <c r="O19" s="122"/>
      <c r="P19" s="122"/>
      <c r="Q19" s="122"/>
      <c r="R19" s="122"/>
      <c r="S19" s="122"/>
      <c r="T19" s="122"/>
      <c r="U19" s="122"/>
      <c r="V19" s="122"/>
    </row>
    <row r="20" spans="1:22" ht="12.75">
      <c r="A20" s="122"/>
      <c r="B20" s="122"/>
      <c r="C20" s="122"/>
      <c r="D20" s="122"/>
      <c r="E20" s="122"/>
      <c r="F20" s="122"/>
      <c r="G20" s="122"/>
      <c r="H20" s="122"/>
      <c r="I20" s="122"/>
      <c r="J20" s="122"/>
      <c r="K20" s="122"/>
      <c r="L20" s="122"/>
      <c r="M20" s="122"/>
      <c r="N20" s="122"/>
      <c r="O20" s="122"/>
      <c r="P20" s="122"/>
      <c r="Q20" s="122"/>
      <c r="R20" s="122"/>
      <c r="S20" s="122"/>
      <c r="T20" s="122"/>
      <c r="U20" s="122"/>
      <c r="V20" s="122"/>
    </row>
    <row r="21" spans="1:22" ht="12.75">
      <c r="A21" s="122"/>
      <c r="B21" s="122"/>
      <c r="C21" s="122"/>
      <c r="D21" s="122"/>
      <c r="E21" s="122"/>
      <c r="F21" s="122"/>
      <c r="G21" s="122"/>
      <c r="H21" s="122"/>
      <c r="I21" s="122"/>
      <c r="J21" s="122"/>
      <c r="K21" s="122"/>
      <c r="L21" s="122"/>
      <c r="M21" s="122"/>
      <c r="N21" s="122"/>
      <c r="O21" s="122"/>
      <c r="P21" s="122"/>
      <c r="Q21" s="122"/>
      <c r="R21" s="122"/>
      <c r="S21" s="122"/>
      <c r="T21" s="122"/>
      <c r="U21" s="122"/>
      <c r="V21" s="122"/>
    </row>
    <row r="22" spans="1:22" ht="12.75">
      <c r="A22" s="122"/>
      <c r="B22" s="122"/>
      <c r="C22" s="122"/>
      <c r="D22" s="122"/>
      <c r="E22" s="122"/>
      <c r="F22" s="122"/>
      <c r="G22" s="122"/>
      <c r="H22" s="122"/>
      <c r="I22" s="122"/>
      <c r="J22" s="122"/>
      <c r="K22" s="122"/>
      <c r="L22" s="122"/>
      <c r="M22" s="122"/>
      <c r="N22" s="122"/>
      <c r="O22" s="122"/>
      <c r="P22" s="122"/>
      <c r="Q22" s="122"/>
      <c r="R22" s="122"/>
      <c r="S22" s="122"/>
      <c r="T22" s="122"/>
      <c r="U22" s="122"/>
      <c r="V22" s="122"/>
    </row>
    <row r="23" spans="1:22" ht="12.75">
      <c r="A23" s="122"/>
      <c r="B23" s="122"/>
      <c r="C23" s="122"/>
      <c r="D23" s="122"/>
      <c r="E23" s="122"/>
      <c r="F23" s="122"/>
      <c r="G23" s="122"/>
      <c r="H23" s="122"/>
      <c r="I23" s="122"/>
      <c r="J23" s="122"/>
      <c r="K23" s="122"/>
      <c r="L23" s="122"/>
      <c r="M23" s="122"/>
      <c r="N23" s="122"/>
      <c r="O23" s="122"/>
      <c r="P23" s="122"/>
      <c r="Q23" s="122"/>
      <c r="R23" s="122"/>
      <c r="S23" s="122"/>
      <c r="T23" s="122"/>
      <c r="U23" s="122"/>
      <c r="V23" s="122"/>
    </row>
    <row r="24" spans="1:22" ht="12.75">
      <c r="A24" s="122"/>
      <c r="B24" s="122"/>
      <c r="C24" s="122"/>
      <c r="D24" s="122"/>
      <c r="E24" s="122"/>
      <c r="F24" s="122"/>
      <c r="G24" s="122"/>
      <c r="H24" s="122"/>
      <c r="I24" s="122"/>
      <c r="J24" s="122"/>
      <c r="K24" s="122"/>
      <c r="L24" s="122"/>
      <c r="M24" s="122"/>
      <c r="N24" s="122"/>
      <c r="O24" s="122"/>
      <c r="P24" s="122"/>
      <c r="Q24" s="122"/>
      <c r="R24" s="122"/>
      <c r="S24" s="122"/>
      <c r="T24" s="122"/>
      <c r="U24" s="122"/>
      <c r="V24" s="122"/>
    </row>
    <row r="25" spans="1:22" ht="12.75">
      <c r="A25" s="122"/>
      <c r="B25" s="122"/>
      <c r="C25" s="122"/>
      <c r="D25" s="122"/>
      <c r="E25" s="122"/>
      <c r="F25" s="122"/>
      <c r="G25" s="122"/>
      <c r="H25" s="122"/>
      <c r="I25" s="122"/>
      <c r="J25" s="122"/>
      <c r="K25" s="122"/>
      <c r="L25" s="122"/>
      <c r="M25" s="122"/>
      <c r="N25" s="122"/>
      <c r="O25" s="122"/>
      <c r="P25" s="122"/>
      <c r="Q25" s="122"/>
      <c r="R25" s="122"/>
      <c r="S25" s="122"/>
      <c r="T25" s="122"/>
      <c r="U25" s="122"/>
      <c r="V25" s="122"/>
    </row>
    <row r="26" spans="1:22" ht="12.75">
      <c r="A26" s="122"/>
      <c r="B26" s="122"/>
      <c r="C26" s="122"/>
      <c r="D26" s="122"/>
      <c r="E26" s="122"/>
      <c r="F26" s="122"/>
      <c r="G26" s="122"/>
      <c r="H26" s="122"/>
      <c r="I26" s="122"/>
      <c r="J26" s="122"/>
      <c r="K26" s="122"/>
      <c r="L26" s="122"/>
      <c r="M26" s="122"/>
      <c r="N26" s="122"/>
      <c r="O26" s="122"/>
      <c r="P26" s="122"/>
      <c r="Q26" s="122"/>
      <c r="R26" s="122"/>
      <c r="S26" s="122"/>
      <c r="T26" s="122"/>
      <c r="U26" s="122"/>
      <c r="V26" s="122"/>
    </row>
    <row r="27" spans="1:22" ht="12.75">
      <c r="A27" s="122"/>
      <c r="B27" s="122"/>
      <c r="C27" s="122"/>
      <c r="D27" s="122"/>
      <c r="E27" s="122"/>
      <c r="F27" s="122"/>
      <c r="G27" s="122"/>
      <c r="H27" s="122"/>
      <c r="I27" s="122"/>
      <c r="J27" s="122"/>
      <c r="K27" s="122"/>
      <c r="L27" s="122"/>
      <c r="M27" s="122"/>
      <c r="N27" s="122"/>
      <c r="O27" s="122"/>
      <c r="P27" s="122"/>
      <c r="Q27" s="122"/>
      <c r="R27" s="122"/>
      <c r="S27" s="122"/>
      <c r="T27" s="122"/>
      <c r="U27" s="122"/>
      <c r="V27" s="122"/>
    </row>
    <row r="28" spans="1:22" ht="12.75">
      <c r="A28" s="122"/>
      <c r="B28" s="122"/>
      <c r="C28" s="122"/>
      <c r="D28" s="122"/>
      <c r="E28" s="122"/>
      <c r="F28" s="122"/>
      <c r="G28" s="122"/>
      <c r="H28" s="122"/>
      <c r="I28" s="122"/>
      <c r="J28" s="122"/>
      <c r="K28" s="122"/>
      <c r="L28" s="122"/>
      <c r="M28" s="122"/>
      <c r="N28" s="122"/>
      <c r="O28" s="122"/>
      <c r="P28" s="122"/>
      <c r="Q28" s="122"/>
      <c r="R28" s="122"/>
      <c r="S28" s="122"/>
      <c r="T28" s="122"/>
      <c r="U28" s="122"/>
      <c r="V28" s="122"/>
    </row>
    <row r="29" spans="1:22" ht="12.75">
      <c r="A29" s="122"/>
      <c r="B29" s="122"/>
      <c r="C29" s="122"/>
      <c r="D29" s="122"/>
      <c r="E29" s="122"/>
      <c r="F29" s="122"/>
      <c r="G29" s="122"/>
      <c r="H29" s="122"/>
      <c r="I29" s="122"/>
      <c r="J29" s="122"/>
      <c r="K29" s="122"/>
      <c r="L29" s="122"/>
      <c r="M29" s="122"/>
      <c r="N29" s="122"/>
      <c r="O29" s="122"/>
      <c r="P29" s="122"/>
      <c r="Q29" s="122"/>
      <c r="R29" s="122"/>
      <c r="S29" s="122"/>
      <c r="T29" s="122"/>
      <c r="U29" s="122"/>
      <c r="V29" s="122"/>
    </row>
    <row r="31" spans="3:14" s="106" customFormat="1" ht="15" customHeight="1">
      <c r="C31" s="730" t="s">
        <v>417</v>
      </c>
      <c r="D31" s="730"/>
      <c r="E31" s="730"/>
      <c r="F31" s="730"/>
      <c r="G31" s="730"/>
      <c r="H31" s="730"/>
      <c r="I31" s="730"/>
      <c r="J31" s="730"/>
      <c r="K31" s="730"/>
      <c r="L31" s="730"/>
      <c r="M31" s="730"/>
      <c r="N31" s="730"/>
    </row>
    <row r="32" spans="3:14" s="106" customFormat="1" ht="15">
      <c r="C32" s="730"/>
      <c r="D32" s="730"/>
      <c r="E32" s="730"/>
      <c r="F32" s="730"/>
      <c r="G32" s="730"/>
      <c r="H32" s="730"/>
      <c r="I32" s="730"/>
      <c r="J32" s="730"/>
      <c r="K32" s="730"/>
      <c r="L32" s="730"/>
      <c r="M32" s="730"/>
      <c r="N32" s="730"/>
    </row>
    <row r="33" spans="3:14" s="106" customFormat="1" ht="15">
      <c r="C33" s="730"/>
      <c r="D33" s="730"/>
      <c r="E33" s="730"/>
      <c r="F33" s="730"/>
      <c r="G33" s="730"/>
      <c r="H33" s="730"/>
      <c r="I33" s="730"/>
      <c r="J33" s="730"/>
      <c r="K33" s="730"/>
      <c r="L33" s="730"/>
      <c r="M33" s="730"/>
      <c r="N33" s="730"/>
    </row>
    <row r="34" spans="3:14" s="106" customFormat="1" ht="15">
      <c r="C34" s="730"/>
      <c r="D34" s="730"/>
      <c r="E34" s="730"/>
      <c r="F34" s="730"/>
      <c r="G34" s="730"/>
      <c r="H34" s="730"/>
      <c r="I34" s="730"/>
      <c r="J34" s="730"/>
      <c r="K34" s="730"/>
      <c r="L34" s="730"/>
      <c r="M34" s="730"/>
      <c r="N34" s="730"/>
    </row>
    <row r="35" spans="3:14" s="106" customFormat="1" ht="15">
      <c r="C35" s="730"/>
      <c r="D35" s="730"/>
      <c r="E35" s="730"/>
      <c r="F35" s="730"/>
      <c r="G35" s="730"/>
      <c r="H35" s="730"/>
      <c r="I35" s="730"/>
      <c r="J35" s="730"/>
      <c r="K35" s="730"/>
      <c r="L35" s="730"/>
      <c r="M35" s="730"/>
      <c r="N35" s="730"/>
    </row>
    <row r="36" spans="3:14" s="106" customFormat="1" ht="15">
      <c r="C36" s="730"/>
      <c r="D36" s="730"/>
      <c r="E36" s="730"/>
      <c r="F36" s="730"/>
      <c r="G36" s="730"/>
      <c r="H36" s="730"/>
      <c r="I36" s="730"/>
      <c r="J36" s="730"/>
      <c r="K36" s="730"/>
      <c r="L36" s="730"/>
      <c r="M36" s="730"/>
      <c r="N36" s="730"/>
    </row>
    <row r="37" spans="3:14" s="106" customFormat="1" ht="15">
      <c r="C37" s="730"/>
      <c r="D37" s="730"/>
      <c r="E37" s="730"/>
      <c r="F37" s="730"/>
      <c r="G37" s="730"/>
      <c r="H37" s="730"/>
      <c r="I37" s="730"/>
      <c r="J37" s="730"/>
      <c r="K37" s="730"/>
      <c r="L37" s="730"/>
      <c r="M37" s="730"/>
      <c r="N37" s="730"/>
    </row>
    <row r="38" spans="3:14" s="106" customFormat="1" ht="15">
      <c r="C38" s="730"/>
      <c r="D38" s="730"/>
      <c r="E38" s="730"/>
      <c r="F38" s="730"/>
      <c r="G38" s="730"/>
      <c r="H38" s="730"/>
      <c r="I38" s="730"/>
      <c r="J38" s="730"/>
      <c r="K38" s="730"/>
      <c r="L38" s="730"/>
      <c r="M38" s="730"/>
      <c r="N38" s="730"/>
    </row>
    <row r="39" spans="3:14" s="106" customFormat="1" ht="15">
      <c r="C39" s="730"/>
      <c r="D39" s="730"/>
      <c r="E39" s="730"/>
      <c r="F39" s="730"/>
      <c r="G39" s="730"/>
      <c r="H39" s="730"/>
      <c r="I39" s="730"/>
      <c r="J39" s="730"/>
      <c r="K39" s="730"/>
      <c r="L39" s="730"/>
      <c r="M39" s="730"/>
      <c r="N39" s="730"/>
    </row>
    <row r="40" spans="3:14" s="106" customFormat="1" ht="15">
      <c r="C40" s="730"/>
      <c r="D40" s="730"/>
      <c r="E40" s="730"/>
      <c r="F40" s="730"/>
      <c r="G40" s="730"/>
      <c r="H40" s="730"/>
      <c r="I40" s="730"/>
      <c r="J40" s="730"/>
      <c r="K40" s="730"/>
      <c r="L40" s="730"/>
      <c r="M40" s="730"/>
      <c r="N40" s="730"/>
    </row>
    <row r="41" spans="1:20" ht="14.25">
      <c r="A41" s="123"/>
      <c r="B41" s="197" t="s">
        <v>110</v>
      </c>
      <c r="C41" s="125"/>
      <c r="D41" s="126"/>
      <c r="E41" s="125"/>
      <c r="F41" s="127"/>
      <c r="G41" s="127"/>
      <c r="H41" s="126"/>
      <c r="I41" s="137"/>
      <c r="J41" s="137"/>
      <c r="K41" s="137"/>
      <c r="L41" s="137"/>
      <c r="M41" s="137"/>
      <c r="N41" s="137"/>
      <c r="O41" s="137"/>
      <c r="P41" s="137"/>
      <c r="Q41" s="137"/>
      <c r="R41" s="137"/>
      <c r="S41" s="137"/>
      <c r="T41" s="137"/>
    </row>
    <row r="42" spans="1:20" ht="15">
      <c r="A42" s="123"/>
      <c r="B42" s="124" t="s">
        <v>111</v>
      </c>
      <c r="C42" s="125"/>
      <c r="D42" s="126"/>
      <c r="E42" s="125"/>
      <c r="F42" s="127"/>
      <c r="G42" s="127"/>
      <c r="H42" s="126"/>
      <c r="I42" s="137"/>
      <c r="J42" s="137"/>
      <c r="K42" s="137"/>
      <c r="L42" s="137"/>
      <c r="M42" s="137"/>
      <c r="N42" s="137"/>
      <c r="O42" s="137"/>
      <c r="P42" s="137"/>
      <c r="Q42" s="137"/>
      <c r="R42" s="137"/>
      <c r="S42" s="137"/>
      <c r="T42" s="137"/>
    </row>
    <row r="43" spans="1:20" ht="12.75">
      <c r="A43" s="123"/>
      <c r="B43" s="125"/>
      <c r="C43" s="125"/>
      <c r="D43" s="126"/>
      <c r="E43" s="125"/>
      <c r="F43" s="127"/>
      <c r="G43" s="127"/>
      <c r="H43" s="126"/>
      <c r="I43" s="137"/>
      <c r="J43" s="137"/>
      <c r="K43" s="137"/>
      <c r="L43" s="137"/>
      <c r="M43" s="137"/>
      <c r="N43" s="137"/>
      <c r="O43" s="137"/>
      <c r="P43" s="137"/>
      <c r="Q43" s="137"/>
      <c r="R43" s="137"/>
      <c r="S43" s="137"/>
      <c r="T43" s="137"/>
    </row>
    <row r="44" spans="1:20" ht="15.75">
      <c r="A44" s="126"/>
      <c r="B44" s="128" t="s">
        <v>112</v>
      </c>
      <c r="C44" s="129"/>
      <c r="D44" s="130"/>
      <c r="E44" s="130"/>
      <c r="F44" s="131"/>
      <c r="G44" s="132"/>
      <c r="H44" s="126"/>
      <c r="I44" s="137"/>
      <c r="J44" s="137"/>
      <c r="K44" s="137"/>
      <c r="L44" s="137"/>
      <c r="M44" s="137"/>
      <c r="N44" s="137"/>
      <c r="O44" s="137"/>
      <c r="P44" s="137"/>
      <c r="Q44" s="137"/>
      <c r="R44" s="137"/>
      <c r="S44" s="137"/>
      <c r="T44" s="137"/>
    </row>
    <row r="45" spans="1:20" ht="12.75">
      <c r="A45" s="126"/>
      <c r="B45" s="734" t="s">
        <v>113</v>
      </c>
      <c r="C45" s="734"/>
      <c r="D45" s="734"/>
      <c r="E45" s="126"/>
      <c r="F45" s="133"/>
      <c r="G45" s="134"/>
      <c r="H45" s="126"/>
      <c r="I45" s="137"/>
      <c r="J45" s="137"/>
      <c r="K45" s="137"/>
      <c r="L45" s="137"/>
      <c r="M45" s="137"/>
      <c r="N45" s="137"/>
      <c r="O45" s="137"/>
      <c r="P45" s="137"/>
      <c r="Q45" s="137"/>
      <c r="R45" s="137"/>
      <c r="S45" s="137"/>
      <c r="T45" s="137"/>
    </row>
    <row r="46" spans="1:20" ht="12.75">
      <c r="A46" s="734" t="s">
        <v>114</v>
      </c>
      <c r="B46" s="734"/>
      <c r="C46" s="734"/>
      <c r="D46" s="734"/>
      <c r="E46" s="126"/>
      <c r="F46" s="133"/>
      <c r="G46" s="133"/>
      <c r="H46" s="126"/>
      <c r="I46" s="137"/>
      <c r="J46" s="137"/>
      <c r="K46" s="137"/>
      <c r="L46" s="137"/>
      <c r="M46" s="137"/>
      <c r="N46" s="137"/>
      <c r="O46" s="137"/>
      <c r="P46" s="137"/>
      <c r="Q46" s="137"/>
      <c r="R46" s="137"/>
      <c r="S46" s="137"/>
      <c r="T46" s="137"/>
    </row>
  </sheetData>
  <sheetProtection/>
  <mergeCells count="19">
    <mergeCell ref="I1:K1"/>
    <mergeCell ref="C4:F4"/>
    <mergeCell ref="F12:H12"/>
    <mergeCell ref="J12:K12"/>
    <mergeCell ref="L12:M12"/>
    <mergeCell ref="N12:Q12"/>
    <mergeCell ref="A46:D46"/>
    <mergeCell ref="A12:A13"/>
    <mergeCell ref="B8:B9"/>
    <mergeCell ref="B12:B13"/>
    <mergeCell ref="C12:C13"/>
    <mergeCell ref="D12:D13"/>
    <mergeCell ref="U12:U13"/>
    <mergeCell ref="V12:V13"/>
    <mergeCell ref="C31:N40"/>
    <mergeCell ref="R12:T12"/>
    <mergeCell ref="B45:D45"/>
    <mergeCell ref="E12:E13"/>
    <mergeCell ref="I12:I1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X44"/>
  <sheetViews>
    <sheetView zoomScale="80" zoomScaleNormal="80" zoomScaleSheetLayoutView="100" zoomScalePageLayoutView="0" workbookViewId="0" topLeftCell="A13">
      <selection activeCell="K22" sqref="K22"/>
    </sheetView>
  </sheetViews>
  <sheetFormatPr defaultColWidth="8.7109375" defaultRowHeight="12.75"/>
  <cols>
    <col min="1" max="2" width="8.7109375" style="106" bestFit="1" customWidth="1"/>
    <col min="3" max="3" width="17.57421875" style="106" bestFit="1" customWidth="1"/>
    <col min="4" max="4" width="11.28125" style="106" bestFit="1" customWidth="1"/>
    <col min="5" max="5" width="8.7109375" style="106" bestFit="1" customWidth="1"/>
    <col min="6" max="7" width="11.00390625" style="106" bestFit="1" customWidth="1"/>
    <col min="8" max="8" width="10.8515625" style="106" bestFit="1" customWidth="1"/>
    <col min="9" max="9" width="13.00390625" style="106" bestFit="1" customWidth="1"/>
    <col min="10" max="10" width="11.28125" style="106" bestFit="1" customWidth="1"/>
    <col min="11" max="11" width="10.8515625" style="106" bestFit="1" customWidth="1"/>
    <col min="12" max="12" width="11.28125" style="106" bestFit="1" customWidth="1"/>
    <col min="13" max="13" width="10.7109375" style="106" bestFit="1" customWidth="1"/>
    <col min="14" max="14" width="19.00390625" style="106" bestFit="1" customWidth="1"/>
    <col min="15" max="15" width="17.421875" style="106" bestFit="1" customWidth="1"/>
    <col min="16" max="18" width="8.7109375" style="106" bestFit="1" customWidth="1"/>
    <col min="19" max="19" width="11.28125" style="106" bestFit="1" customWidth="1"/>
    <col min="20" max="20" width="9.140625" style="106" bestFit="1" customWidth="1"/>
    <col min="21" max="21" width="8.7109375" style="106" bestFit="1" customWidth="1"/>
    <col min="22" max="22" width="11.57421875" style="106" bestFit="1" customWidth="1"/>
    <col min="23" max="23" width="10.7109375" style="106" bestFit="1" customWidth="1"/>
    <col min="24" max="24" width="10.28125" style="106" bestFit="1" customWidth="1"/>
    <col min="25" max="25" width="8.7109375" style="106" bestFit="1" customWidth="1"/>
    <col min="26" max="16384" width="8.7109375" style="106" customWidth="1"/>
  </cols>
  <sheetData>
    <row r="1" spans="8:10" ht="15.75">
      <c r="H1" s="752" t="s">
        <v>115</v>
      </c>
      <c r="I1" s="752"/>
      <c r="J1" s="752"/>
    </row>
    <row r="2" spans="6:12" ht="15">
      <c r="F2" s="753" t="s">
        <v>116</v>
      </c>
      <c r="G2" s="753"/>
      <c r="H2" s="753"/>
      <c r="I2" s="753"/>
      <c r="J2" s="753"/>
      <c r="K2" s="753"/>
      <c r="L2" s="753"/>
    </row>
    <row r="3" spans="6:13" ht="15">
      <c r="F3" s="107" t="s">
        <v>117</v>
      </c>
      <c r="G3" s="107"/>
      <c r="H3" s="107"/>
      <c r="I3" s="107"/>
      <c r="J3" s="107"/>
      <c r="K3" s="107"/>
      <c r="L3" s="107"/>
      <c r="M3" s="107"/>
    </row>
    <row r="4" spans="1:23" ht="51">
      <c r="A4" s="49"/>
      <c r="B4" s="67" t="s">
        <v>84</v>
      </c>
      <c r="C4" s="740">
        <f>Date_Contact!C1</f>
        <v>0</v>
      </c>
      <c r="D4" s="740"/>
      <c r="E4" s="740"/>
      <c r="F4" s="740"/>
      <c r="G4" s="49"/>
      <c r="H4" s="49"/>
      <c r="I4" s="49"/>
      <c r="J4" s="49"/>
      <c r="K4" s="49"/>
      <c r="L4" s="49"/>
      <c r="M4" s="49"/>
      <c r="N4" s="49"/>
      <c r="O4" s="49"/>
      <c r="P4" s="49"/>
      <c r="Q4" s="49"/>
      <c r="R4" s="49"/>
      <c r="S4" s="49"/>
      <c r="T4" s="49"/>
      <c r="U4" s="49"/>
      <c r="V4" s="49"/>
      <c r="W4" s="49"/>
    </row>
    <row r="5" spans="1:23" ht="12.75">
      <c r="A5" s="49"/>
      <c r="B5" s="68" t="s">
        <v>85</v>
      </c>
      <c r="C5" s="49">
        <f>Date_Contact!S4</f>
        <v>0</v>
      </c>
      <c r="D5" s="49"/>
      <c r="E5" s="49"/>
      <c r="F5" s="49"/>
      <c r="G5" s="49"/>
      <c r="H5" s="49"/>
      <c r="I5" s="49"/>
      <c r="J5" s="49"/>
      <c r="K5" s="49"/>
      <c r="L5" s="49"/>
      <c r="M5" s="49"/>
      <c r="N5" s="49"/>
      <c r="O5" s="49"/>
      <c r="P5" s="49"/>
      <c r="Q5" s="49"/>
      <c r="R5" s="49"/>
      <c r="S5" s="49"/>
      <c r="T5" s="49"/>
      <c r="U5" s="49"/>
      <c r="V5" s="49"/>
      <c r="W5" s="49"/>
    </row>
    <row r="6" spans="1:23" ht="12.75">
      <c r="A6" s="108"/>
      <c r="B6" s="68" t="s">
        <v>86</v>
      </c>
      <c r="C6" s="53">
        <f>Date_Contact!S27</f>
        <v>0</v>
      </c>
      <c r="D6" s="69"/>
      <c r="E6" s="69"/>
      <c r="F6" s="49"/>
      <c r="G6" s="49"/>
      <c r="H6" s="49"/>
      <c r="I6" s="49"/>
      <c r="J6" s="49"/>
      <c r="K6" s="49"/>
      <c r="L6" s="49"/>
      <c r="M6" s="49"/>
      <c r="N6" s="49"/>
      <c r="O6" s="49"/>
      <c r="P6" s="49"/>
      <c r="Q6" s="49"/>
      <c r="R6" s="49"/>
      <c r="S6" s="49"/>
      <c r="T6" s="49"/>
      <c r="U6" s="49"/>
      <c r="V6" s="49"/>
      <c r="W6" s="49"/>
    </row>
    <row r="7" spans="1:23" ht="25.5">
      <c r="A7" s="109"/>
      <c r="B7" s="110" t="s">
        <v>2</v>
      </c>
      <c r="C7" s="111">
        <f>Date_Contact!C3</f>
        <v>0</v>
      </c>
      <c r="D7" s="55"/>
      <c r="E7" s="55"/>
      <c r="F7" s="49"/>
      <c r="G7" s="49"/>
      <c r="H7" s="49"/>
      <c r="I7" s="49"/>
      <c r="J7" s="49"/>
      <c r="K7" s="49"/>
      <c r="L7" s="49"/>
      <c r="M7" s="49"/>
      <c r="N7" s="49"/>
      <c r="O7" s="49"/>
      <c r="P7" s="49"/>
      <c r="Q7" s="49"/>
      <c r="R7" s="49"/>
      <c r="S7" s="49"/>
      <c r="T7" s="49"/>
      <c r="U7" s="49"/>
      <c r="V7" s="49"/>
      <c r="W7" s="49"/>
    </row>
    <row r="8" spans="1:23" ht="12.75">
      <c r="A8" s="112"/>
      <c r="B8" s="735" t="s">
        <v>87</v>
      </c>
      <c r="C8" s="56" t="s">
        <v>64</v>
      </c>
      <c r="D8" s="56" t="s">
        <v>88</v>
      </c>
      <c r="E8" s="56" t="s">
        <v>66</v>
      </c>
      <c r="F8" s="56" t="s">
        <v>67</v>
      </c>
      <c r="G8" s="56" t="s">
        <v>68</v>
      </c>
      <c r="H8" s="56" t="s">
        <v>89</v>
      </c>
      <c r="I8" s="56" t="s">
        <v>90</v>
      </c>
      <c r="J8" s="49"/>
      <c r="K8" s="49"/>
      <c r="L8" s="49"/>
      <c r="M8" s="49"/>
      <c r="N8" s="49"/>
      <c r="O8" s="49"/>
      <c r="P8" s="49"/>
      <c r="Q8" s="49"/>
      <c r="R8" s="49"/>
      <c r="S8" s="49"/>
      <c r="T8" s="49"/>
      <c r="U8" s="49"/>
      <c r="V8" s="49"/>
      <c r="W8" s="49"/>
    </row>
    <row r="9" spans="1:23" ht="12.75">
      <c r="A9" s="112"/>
      <c r="B9" s="736"/>
      <c r="C9" s="113"/>
      <c r="D9" s="57"/>
      <c r="E9" s="57"/>
      <c r="F9" s="57"/>
      <c r="G9" s="57"/>
      <c r="H9" s="57"/>
      <c r="I9" s="57"/>
      <c r="J9" s="49"/>
      <c r="K9" s="49"/>
      <c r="L9" s="49"/>
      <c r="M9" s="49"/>
      <c r="N9" s="49"/>
      <c r="O9" s="49"/>
      <c r="P9" s="49"/>
      <c r="Q9" s="49"/>
      <c r="R9" s="49"/>
      <c r="S9" s="49"/>
      <c r="T9" s="49"/>
      <c r="U9" s="49"/>
      <c r="V9" s="49"/>
      <c r="W9" s="49"/>
    </row>
    <row r="10" spans="1:23" ht="38.25">
      <c r="A10" s="112"/>
      <c r="B10" s="56" t="s">
        <v>91</v>
      </c>
      <c r="C10" s="113"/>
      <c r="D10" s="57"/>
      <c r="E10" s="57"/>
      <c r="F10" s="57"/>
      <c r="G10" s="57"/>
      <c r="H10" s="57"/>
      <c r="I10" s="57"/>
      <c r="J10" s="49"/>
      <c r="K10" s="49"/>
      <c r="L10" s="49"/>
      <c r="M10" s="49"/>
      <c r="N10" s="49"/>
      <c r="O10" s="49"/>
      <c r="P10" s="49"/>
      <c r="Q10" s="49"/>
      <c r="R10" s="49"/>
      <c r="S10" s="49"/>
      <c r="T10" s="49"/>
      <c r="U10" s="49"/>
      <c r="V10" s="49"/>
      <c r="W10" s="49"/>
    </row>
    <row r="14" spans="2:24" ht="95.25" customHeight="1">
      <c r="B14" s="750" t="s">
        <v>118</v>
      </c>
      <c r="C14" s="751" t="s">
        <v>119</v>
      </c>
      <c r="D14" s="751" t="s">
        <v>26</v>
      </c>
      <c r="E14" s="114" t="s">
        <v>95</v>
      </c>
      <c r="F14" s="747" t="s">
        <v>120</v>
      </c>
      <c r="G14" s="747"/>
      <c r="H14" s="747"/>
      <c r="I14" s="747" t="s">
        <v>121</v>
      </c>
      <c r="J14" s="747" t="s">
        <v>122</v>
      </c>
      <c r="K14" s="747"/>
      <c r="L14" s="747"/>
      <c r="M14" s="747"/>
      <c r="N14" s="747" t="s">
        <v>123</v>
      </c>
      <c r="O14" s="747"/>
      <c r="P14" s="747"/>
      <c r="Q14" s="747" t="s">
        <v>124</v>
      </c>
      <c r="R14" s="747"/>
      <c r="S14" s="747"/>
      <c r="T14" s="747"/>
      <c r="U14" s="747"/>
      <c r="V14" s="747"/>
      <c r="W14" s="747"/>
      <c r="X14" s="747" t="s">
        <v>125</v>
      </c>
    </row>
    <row r="15" spans="2:24" ht="45">
      <c r="B15" s="750"/>
      <c r="C15" s="751"/>
      <c r="D15" s="751"/>
      <c r="E15" s="115" t="s">
        <v>126</v>
      </c>
      <c r="F15" s="114" t="s">
        <v>127</v>
      </c>
      <c r="G15" s="115" t="s">
        <v>128</v>
      </c>
      <c r="H15" s="115" t="s">
        <v>129</v>
      </c>
      <c r="I15" s="747"/>
      <c r="J15" s="118" t="s">
        <v>127</v>
      </c>
      <c r="K15" s="118" t="s">
        <v>107</v>
      </c>
      <c r="L15" s="118" t="s">
        <v>128</v>
      </c>
      <c r="M15" s="118" t="s">
        <v>130</v>
      </c>
      <c r="N15" s="115" t="s">
        <v>131</v>
      </c>
      <c r="O15" s="115" t="s">
        <v>132</v>
      </c>
      <c r="P15" s="115" t="s">
        <v>133</v>
      </c>
      <c r="Q15" s="115" t="s">
        <v>134</v>
      </c>
      <c r="R15" s="115" t="s">
        <v>135</v>
      </c>
      <c r="S15" s="115" t="s">
        <v>136</v>
      </c>
      <c r="T15" s="115" t="s">
        <v>137</v>
      </c>
      <c r="U15" s="115" t="s">
        <v>138</v>
      </c>
      <c r="V15" s="115" t="s">
        <v>139</v>
      </c>
      <c r="W15" s="115" t="s">
        <v>140</v>
      </c>
      <c r="X15" s="747"/>
    </row>
    <row r="16" spans="2:24" ht="15">
      <c r="B16" s="116">
        <v>1</v>
      </c>
      <c r="C16" s="116"/>
      <c r="D16" s="116"/>
      <c r="E16" s="116"/>
      <c r="F16" s="116"/>
      <c r="G16" s="116"/>
      <c r="H16" s="116"/>
      <c r="I16" s="116"/>
      <c r="J16" s="116"/>
      <c r="K16" s="116"/>
      <c r="L16" s="116"/>
      <c r="M16" s="116"/>
      <c r="N16" s="116"/>
      <c r="O16" s="116"/>
      <c r="P16" s="116"/>
      <c r="Q16" s="116"/>
      <c r="R16" s="116"/>
      <c r="S16" s="116"/>
      <c r="T16" s="116"/>
      <c r="U16" s="116"/>
      <c r="V16" s="116"/>
      <c r="W16" s="116"/>
      <c r="X16" s="116"/>
    </row>
    <row r="17" spans="2:24" ht="15">
      <c r="B17" s="116">
        <v>2</v>
      </c>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2:24" ht="15">
      <c r="B18" s="116">
        <v>3</v>
      </c>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2:24" ht="15">
      <c r="B19" s="116">
        <v>4</v>
      </c>
      <c r="C19" s="116"/>
      <c r="D19" s="116"/>
      <c r="E19" s="116"/>
      <c r="F19" s="116"/>
      <c r="G19" s="116"/>
      <c r="H19" s="116"/>
      <c r="I19" s="116"/>
      <c r="J19" s="116"/>
      <c r="K19" s="116"/>
      <c r="L19" s="116"/>
      <c r="M19" s="116"/>
      <c r="N19" s="116"/>
      <c r="O19" s="116"/>
      <c r="P19" s="116"/>
      <c r="Q19" s="116"/>
      <c r="R19" s="116"/>
      <c r="S19" s="116"/>
      <c r="T19" s="116"/>
      <c r="U19" s="116"/>
      <c r="V19" s="116"/>
      <c r="W19" s="116"/>
      <c r="X19" s="116"/>
    </row>
    <row r="20" spans="2:24" ht="15">
      <c r="B20" s="116">
        <v>5</v>
      </c>
      <c r="C20" s="116"/>
      <c r="D20" s="116"/>
      <c r="E20" s="116"/>
      <c r="F20" s="116"/>
      <c r="G20" s="116"/>
      <c r="H20" s="116"/>
      <c r="I20" s="116"/>
      <c r="J20" s="116"/>
      <c r="K20" s="116"/>
      <c r="L20" s="116"/>
      <c r="M20" s="116"/>
      <c r="N20" s="116"/>
      <c r="O20" s="116"/>
      <c r="P20" s="116"/>
      <c r="Q20" s="116"/>
      <c r="R20" s="116"/>
      <c r="S20" s="116"/>
      <c r="T20" s="116"/>
      <c r="U20" s="116"/>
      <c r="V20" s="116"/>
      <c r="W20" s="116"/>
      <c r="X20" s="116"/>
    </row>
    <row r="21" spans="2:24" ht="15">
      <c r="B21" s="116">
        <v>6</v>
      </c>
      <c r="C21" s="116"/>
      <c r="D21" s="116"/>
      <c r="E21" s="116"/>
      <c r="F21" s="116"/>
      <c r="G21" s="116"/>
      <c r="H21" s="116"/>
      <c r="I21" s="116"/>
      <c r="J21" s="116"/>
      <c r="K21" s="116"/>
      <c r="L21" s="116"/>
      <c r="M21" s="116"/>
      <c r="N21" s="116"/>
      <c r="O21" s="116"/>
      <c r="P21" s="116"/>
      <c r="Q21" s="116"/>
      <c r="R21" s="116"/>
      <c r="S21" s="116"/>
      <c r="T21" s="116"/>
      <c r="U21" s="116"/>
      <c r="V21" s="116"/>
      <c r="W21" s="116"/>
      <c r="X21" s="116"/>
    </row>
    <row r="22" spans="2:24" ht="15">
      <c r="B22" s="116">
        <v>7</v>
      </c>
      <c r="C22" s="116"/>
      <c r="D22" s="116"/>
      <c r="E22" s="116"/>
      <c r="F22" s="116"/>
      <c r="G22" s="116"/>
      <c r="H22" s="116"/>
      <c r="I22" s="116"/>
      <c r="J22" s="116"/>
      <c r="K22" s="116"/>
      <c r="L22" s="116"/>
      <c r="M22" s="116"/>
      <c r="N22" s="116"/>
      <c r="O22" s="116"/>
      <c r="P22" s="116"/>
      <c r="Q22" s="116"/>
      <c r="R22" s="116"/>
      <c r="S22" s="116"/>
      <c r="T22" s="116"/>
      <c r="U22" s="116"/>
      <c r="V22" s="116"/>
      <c r="W22" s="116"/>
      <c r="X22" s="116"/>
    </row>
    <row r="23" spans="2:24" ht="15">
      <c r="B23" s="116">
        <v>8</v>
      </c>
      <c r="C23" s="116"/>
      <c r="D23" s="116"/>
      <c r="E23" s="116"/>
      <c r="F23" s="116"/>
      <c r="G23" s="116"/>
      <c r="H23" s="116"/>
      <c r="I23" s="116"/>
      <c r="J23" s="116"/>
      <c r="K23" s="116"/>
      <c r="L23" s="116"/>
      <c r="M23" s="116"/>
      <c r="N23" s="116"/>
      <c r="O23" s="116"/>
      <c r="P23" s="116"/>
      <c r="Q23" s="116"/>
      <c r="R23" s="116"/>
      <c r="S23" s="116"/>
      <c r="T23" s="116"/>
      <c r="U23" s="116"/>
      <c r="V23" s="116"/>
      <c r="W23" s="116"/>
      <c r="X23" s="116"/>
    </row>
    <row r="24" spans="2:24" ht="15">
      <c r="B24" s="116">
        <v>9</v>
      </c>
      <c r="C24" s="116"/>
      <c r="D24" s="116"/>
      <c r="E24" s="116"/>
      <c r="F24" s="116"/>
      <c r="G24" s="116"/>
      <c r="H24" s="116"/>
      <c r="I24" s="116"/>
      <c r="J24" s="116"/>
      <c r="K24" s="116"/>
      <c r="L24" s="116"/>
      <c r="M24" s="116"/>
      <c r="N24" s="116"/>
      <c r="O24" s="116"/>
      <c r="P24" s="116"/>
      <c r="Q24" s="116"/>
      <c r="R24" s="116"/>
      <c r="S24" s="116"/>
      <c r="T24" s="116"/>
      <c r="U24" s="116"/>
      <c r="V24" s="116"/>
      <c r="W24" s="116"/>
      <c r="X24" s="116"/>
    </row>
    <row r="25" spans="2:24" ht="15">
      <c r="B25" s="116">
        <v>10</v>
      </c>
      <c r="C25" s="116"/>
      <c r="D25" s="116"/>
      <c r="E25" s="116"/>
      <c r="F25" s="116"/>
      <c r="G25" s="116"/>
      <c r="H25" s="116"/>
      <c r="I25" s="116"/>
      <c r="J25" s="116"/>
      <c r="K25" s="116"/>
      <c r="L25" s="116"/>
      <c r="M25" s="116"/>
      <c r="N25" s="116"/>
      <c r="O25" s="116"/>
      <c r="P25" s="116"/>
      <c r="Q25" s="116"/>
      <c r="R25" s="116"/>
      <c r="S25" s="116"/>
      <c r="T25" s="116"/>
      <c r="U25" s="116"/>
      <c r="V25" s="116"/>
      <c r="W25" s="116"/>
      <c r="X25" s="116"/>
    </row>
    <row r="26" spans="2:24" ht="15">
      <c r="B26" s="116">
        <v>11</v>
      </c>
      <c r="C26" s="116"/>
      <c r="D26" s="116"/>
      <c r="E26" s="116"/>
      <c r="F26" s="116"/>
      <c r="G26" s="116"/>
      <c r="H26" s="116"/>
      <c r="I26" s="116"/>
      <c r="J26" s="116"/>
      <c r="K26" s="116"/>
      <c r="L26" s="116"/>
      <c r="M26" s="116"/>
      <c r="N26" s="116"/>
      <c r="O26" s="116"/>
      <c r="P26" s="116"/>
      <c r="Q26" s="116"/>
      <c r="R26" s="116"/>
      <c r="S26" s="116"/>
      <c r="T26" s="116"/>
      <c r="U26" s="116"/>
      <c r="V26" s="116"/>
      <c r="W26" s="116"/>
      <c r="X26" s="116"/>
    </row>
    <row r="27" spans="2:24" ht="15">
      <c r="B27" s="116">
        <v>12</v>
      </c>
      <c r="C27" s="116"/>
      <c r="D27" s="116"/>
      <c r="E27" s="116"/>
      <c r="F27" s="116"/>
      <c r="G27" s="116"/>
      <c r="H27" s="116"/>
      <c r="I27" s="116"/>
      <c r="J27" s="116"/>
      <c r="K27" s="116"/>
      <c r="L27" s="116"/>
      <c r="M27" s="116"/>
      <c r="N27" s="116"/>
      <c r="O27" s="116"/>
      <c r="P27" s="116"/>
      <c r="Q27" s="116"/>
      <c r="R27" s="116"/>
      <c r="S27" s="116"/>
      <c r="T27" s="116"/>
      <c r="U27" s="116"/>
      <c r="V27" s="116"/>
      <c r="W27" s="116"/>
      <c r="X27" s="116"/>
    </row>
    <row r="28" spans="2:24" ht="15">
      <c r="B28" s="116">
        <v>13</v>
      </c>
      <c r="C28" s="116"/>
      <c r="D28" s="116"/>
      <c r="E28" s="116"/>
      <c r="F28" s="116"/>
      <c r="G28" s="116"/>
      <c r="H28" s="116"/>
      <c r="I28" s="116"/>
      <c r="J28" s="116"/>
      <c r="K28" s="116"/>
      <c r="L28" s="116"/>
      <c r="M28" s="116"/>
      <c r="N28" s="116"/>
      <c r="O28" s="116"/>
      <c r="P28" s="116"/>
      <c r="Q28" s="116"/>
      <c r="R28" s="116"/>
      <c r="S28" s="116"/>
      <c r="T28" s="116"/>
      <c r="U28" s="116"/>
      <c r="V28" s="116"/>
      <c r="W28" s="116"/>
      <c r="X28" s="116"/>
    </row>
    <row r="29" spans="2:24" ht="15">
      <c r="B29" s="116">
        <v>14</v>
      </c>
      <c r="C29" s="116"/>
      <c r="D29" s="116"/>
      <c r="E29" s="116"/>
      <c r="F29" s="116"/>
      <c r="G29" s="116"/>
      <c r="H29" s="116"/>
      <c r="I29" s="116"/>
      <c r="J29" s="116"/>
      <c r="K29" s="116"/>
      <c r="L29" s="116"/>
      <c r="M29" s="116"/>
      <c r="N29" s="116"/>
      <c r="O29" s="116"/>
      <c r="P29" s="116"/>
      <c r="Q29" s="116"/>
      <c r="R29" s="116"/>
      <c r="S29" s="116"/>
      <c r="T29" s="116"/>
      <c r="U29" s="116"/>
      <c r="V29" s="116"/>
      <c r="W29" s="116"/>
      <c r="X29" s="116"/>
    </row>
    <row r="30" spans="2:24" ht="15">
      <c r="B30" s="116">
        <v>15</v>
      </c>
      <c r="C30" s="116"/>
      <c r="D30" s="116"/>
      <c r="E30" s="116"/>
      <c r="F30" s="116"/>
      <c r="G30" s="116"/>
      <c r="H30" s="116"/>
      <c r="I30" s="116"/>
      <c r="J30" s="116"/>
      <c r="K30" s="116"/>
      <c r="L30" s="116"/>
      <c r="M30" s="116"/>
      <c r="N30" s="116"/>
      <c r="O30" s="116"/>
      <c r="P30" s="116"/>
      <c r="Q30" s="116"/>
      <c r="R30" s="116"/>
      <c r="S30" s="116"/>
      <c r="T30" s="116"/>
      <c r="U30" s="116"/>
      <c r="V30" s="116"/>
      <c r="W30" s="116"/>
      <c r="X30" s="116"/>
    </row>
    <row r="31" spans="2:24" ht="15">
      <c r="B31" s="116">
        <v>16</v>
      </c>
      <c r="C31" s="116"/>
      <c r="D31" s="116"/>
      <c r="E31" s="116"/>
      <c r="F31" s="116"/>
      <c r="G31" s="116"/>
      <c r="H31" s="116"/>
      <c r="I31" s="116"/>
      <c r="J31" s="116"/>
      <c r="K31" s="116"/>
      <c r="L31" s="116"/>
      <c r="M31" s="116"/>
      <c r="N31" s="116"/>
      <c r="O31" s="116"/>
      <c r="P31" s="116"/>
      <c r="Q31" s="116"/>
      <c r="R31" s="116"/>
      <c r="S31" s="116"/>
      <c r="T31" s="116"/>
      <c r="U31" s="116"/>
      <c r="V31" s="116"/>
      <c r="W31" s="116"/>
      <c r="X31" s="116"/>
    </row>
    <row r="32" spans="2:24" ht="15">
      <c r="B32" s="117"/>
      <c r="C32" s="117"/>
      <c r="D32" s="117"/>
      <c r="E32" s="117"/>
      <c r="F32" s="117"/>
      <c r="G32" s="117"/>
      <c r="H32" s="117"/>
      <c r="I32" s="117"/>
      <c r="J32" s="117"/>
      <c r="K32" s="117"/>
      <c r="L32" s="117"/>
      <c r="M32" s="117"/>
      <c r="N32" s="117"/>
      <c r="O32" s="117"/>
      <c r="P32" s="117"/>
      <c r="Q32" s="117"/>
      <c r="R32" s="117"/>
      <c r="S32" s="117"/>
      <c r="T32" s="117"/>
      <c r="U32" s="117"/>
      <c r="V32" s="117"/>
      <c r="W32" s="117"/>
      <c r="X32" s="117"/>
    </row>
    <row r="33" spans="2:24" ht="15">
      <c r="B33" s="117"/>
      <c r="C33" s="117" t="s">
        <v>141</v>
      </c>
      <c r="D33" s="117"/>
      <c r="E33" s="117"/>
      <c r="F33" s="117"/>
      <c r="G33" s="117"/>
      <c r="H33" s="117"/>
      <c r="I33" s="117"/>
      <c r="J33" s="117"/>
      <c r="K33" s="117"/>
      <c r="L33" s="117"/>
      <c r="M33" s="117"/>
      <c r="N33" s="117"/>
      <c r="O33" s="117"/>
      <c r="P33" s="117"/>
      <c r="Q33" s="117"/>
      <c r="R33" s="117"/>
      <c r="S33" s="117"/>
      <c r="T33" s="117"/>
      <c r="U33" s="117"/>
      <c r="V33" s="117"/>
      <c r="W33" s="117"/>
      <c r="X33" s="117"/>
    </row>
    <row r="34" spans="2:24" ht="15">
      <c r="B34" s="117"/>
      <c r="C34" s="198" t="s">
        <v>110</v>
      </c>
      <c r="D34" s="117"/>
      <c r="E34" s="117"/>
      <c r="F34" s="117"/>
      <c r="G34" s="117"/>
      <c r="H34" s="117"/>
      <c r="I34" s="117"/>
      <c r="J34" s="117"/>
      <c r="K34" s="117"/>
      <c r="L34" s="117"/>
      <c r="M34" s="117"/>
      <c r="N34" s="117"/>
      <c r="O34" s="117"/>
      <c r="P34" s="117"/>
      <c r="Q34" s="117"/>
      <c r="R34" s="117"/>
      <c r="S34" s="117"/>
      <c r="T34" s="117"/>
      <c r="U34" s="117"/>
      <c r="V34" s="117"/>
      <c r="W34" s="117"/>
      <c r="X34" s="117"/>
    </row>
    <row r="35" spans="2:24" ht="15">
      <c r="B35" s="117"/>
      <c r="C35" s="117" t="s">
        <v>142</v>
      </c>
      <c r="D35" s="117"/>
      <c r="E35" s="117"/>
      <c r="F35" s="117"/>
      <c r="G35" s="117"/>
      <c r="H35" s="117"/>
      <c r="I35" s="117"/>
      <c r="J35" s="117"/>
      <c r="K35" s="117"/>
      <c r="L35" s="117"/>
      <c r="M35" s="117"/>
      <c r="N35" s="117"/>
      <c r="O35" s="117"/>
      <c r="P35" s="117"/>
      <c r="Q35" s="117"/>
      <c r="R35" s="117"/>
      <c r="S35" s="117"/>
      <c r="T35" s="117"/>
      <c r="U35" s="117"/>
      <c r="V35" s="117"/>
      <c r="W35" s="117"/>
      <c r="X35" s="117"/>
    </row>
    <row r="36" spans="2:24" ht="15">
      <c r="B36" s="117"/>
      <c r="C36" s="117" t="s">
        <v>143</v>
      </c>
      <c r="D36" s="117"/>
      <c r="E36" s="117"/>
      <c r="F36" s="117"/>
      <c r="G36" s="117"/>
      <c r="H36" s="117"/>
      <c r="I36" s="117"/>
      <c r="J36" s="117"/>
      <c r="K36" s="117"/>
      <c r="L36" s="117"/>
      <c r="M36" s="117"/>
      <c r="N36" s="117"/>
      <c r="O36" s="117"/>
      <c r="P36" s="117"/>
      <c r="Q36" s="117"/>
      <c r="R36" s="117"/>
      <c r="S36" s="117"/>
      <c r="T36" s="117"/>
      <c r="U36" s="117"/>
      <c r="V36" s="117"/>
      <c r="W36" s="117"/>
      <c r="X36" s="117"/>
    </row>
    <row r="37" spans="2:24" ht="15">
      <c r="B37" s="117"/>
      <c r="C37" s="117"/>
      <c r="D37" s="117"/>
      <c r="E37" s="117"/>
      <c r="F37" s="117"/>
      <c r="G37" s="117"/>
      <c r="H37" s="117"/>
      <c r="I37" s="117"/>
      <c r="J37" s="117"/>
      <c r="K37" s="117"/>
      <c r="L37" s="117"/>
      <c r="M37" s="117"/>
      <c r="N37" s="117"/>
      <c r="O37" s="117"/>
      <c r="P37" s="117"/>
      <c r="Q37" s="117"/>
      <c r="R37" s="117"/>
      <c r="S37" s="117"/>
      <c r="T37" s="117"/>
      <c r="U37" s="117"/>
      <c r="V37" s="117"/>
      <c r="W37" s="117"/>
      <c r="X37" s="117"/>
    </row>
    <row r="41" spans="4:8" ht="15">
      <c r="D41" s="748" t="s">
        <v>144</v>
      </c>
      <c r="E41" s="748"/>
      <c r="F41" s="748"/>
      <c r="G41" s="748"/>
      <c r="H41" s="748"/>
    </row>
    <row r="42" spans="4:8" ht="15">
      <c r="D42" s="749" t="s">
        <v>145</v>
      </c>
      <c r="E42" s="749"/>
      <c r="F42" s="749"/>
      <c r="G42" s="749"/>
      <c r="H42" s="749"/>
    </row>
    <row r="43" spans="5:7" ht="15">
      <c r="E43" s="749" t="s">
        <v>146</v>
      </c>
      <c r="F43" s="749"/>
      <c r="G43" s="749"/>
    </row>
    <row r="44" spans="4:8" ht="15">
      <c r="D44" s="749" t="s">
        <v>147</v>
      </c>
      <c r="E44" s="749"/>
      <c r="F44" s="749"/>
      <c r="G44" s="749"/>
      <c r="H44" s="749"/>
    </row>
  </sheetData>
  <sheetProtection/>
  <mergeCells count="17">
    <mergeCell ref="B8:B9"/>
    <mergeCell ref="B14:B15"/>
    <mergeCell ref="C14:C15"/>
    <mergeCell ref="D14:D15"/>
    <mergeCell ref="I14:I15"/>
    <mergeCell ref="H1:J1"/>
    <mergeCell ref="F2:L2"/>
    <mergeCell ref="C4:F4"/>
    <mergeCell ref="F14:H14"/>
    <mergeCell ref="J14:M14"/>
    <mergeCell ref="X14:X15"/>
    <mergeCell ref="Q14:W14"/>
    <mergeCell ref="D41:H41"/>
    <mergeCell ref="D42:H42"/>
    <mergeCell ref="E43:G43"/>
    <mergeCell ref="D44:H44"/>
    <mergeCell ref="N14:P1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T146"/>
  <sheetViews>
    <sheetView zoomScaleSheetLayoutView="100" zoomScalePageLayoutView="0" workbookViewId="0" topLeftCell="A104">
      <selection activeCell="F104" sqref="F104"/>
    </sheetView>
  </sheetViews>
  <sheetFormatPr defaultColWidth="12.7109375" defaultRowHeight="12.75"/>
  <cols>
    <col min="1" max="1" width="5.00390625" style="217" customWidth="1"/>
    <col min="2" max="3" width="20.7109375" style="217" customWidth="1"/>
    <col min="4" max="4" width="12.7109375" style="217" customWidth="1"/>
    <col min="5" max="5" width="8.421875" style="217" customWidth="1"/>
    <col min="6" max="6" width="11.140625" style="217" customWidth="1"/>
    <col min="7" max="7" width="11.28125" style="217" customWidth="1"/>
    <col min="8" max="8" width="10.28125" style="217" customWidth="1"/>
    <col min="9" max="9" width="8.28125" style="217" customWidth="1"/>
    <col min="10" max="10" width="14.7109375" style="217" customWidth="1"/>
    <col min="11" max="11" width="12.7109375" style="217" customWidth="1"/>
    <col min="12" max="12" width="11.140625" style="217" customWidth="1"/>
    <col min="13" max="13" width="14.140625" style="217" customWidth="1"/>
    <col min="14" max="14" width="9.140625" style="217" customWidth="1"/>
    <col min="15" max="15" width="11.57421875" style="217" customWidth="1"/>
    <col min="16" max="16" width="12.00390625" style="217" customWidth="1"/>
    <col min="17" max="17" width="12.7109375" style="217" customWidth="1"/>
    <col min="18" max="18" width="10.140625" style="217" customWidth="1"/>
    <col min="19" max="19" width="12.57421875" style="217" customWidth="1"/>
    <col min="20" max="20" width="10.57421875" style="219" customWidth="1"/>
    <col min="21" max="16384" width="12.7109375" style="217" customWidth="1"/>
  </cols>
  <sheetData>
    <row r="1" ht="14.25">
      <c r="P1" s="218"/>
    </row>
    <row r="2" spans="1:19" ht="15">
      <c r="A2" s="220" t="s">
        <v>148</v>
      </c>
      <c r="S2" s="221"/>
    </row>
    <row r="3" spans="1:19" ht="15">
      <c r="A3" s="220"/>
      <c r="S3" s="221"/>
    </row>
    <row r="4" spans="1:19" ht="15">
      <c r="A4" s="220" t="s">
        <v>149</v>
      </c>
      <c r="S4" s="221"/>
    </row>
    <row r="5" spans="1:19" ht="15">
      <c r="A5" s="220"/>
      <c r="D5" s="771" t="s">
        <v>150</v>
      </c>
      <c r="E5" s="771"/>
      <c r="F5" s="771"/>
      <c r="G5" s="771"/>
      <c r="H5" s="771"/>
      <c r="I5" s="771"/>
      <c r="J5" s="771"/>
      <c r="S5" s="221"/>
    </row>
    <row r="6" spans="1:19" ht="15">
      <c r="A6" s="220"/>
      <c r="D6" s="771"/>
      <c r="E6" s="771"/>
      <c r="F6" s="771"/>
      <c r="G6" s="771"/>
      <c r="H6" s="771"/>
      <c r="I6" s="771"/>
      <c r="J6" s="771"/>
      <c r="S6" s="221"/>
    </row>
    <row r="7" spans="1:19" ht="15">
      <c r="A7" s="220"/>
      <c r="S7" s="221"/>
    </row>
    <row r="8" spans="3:20" s="222" customFormat="1" ht="12.75">
      <c r="C8" s="223" t="s">
        <v>485</v>
      </c>
      <c r="D8" s="774" t="s">
        <v>506</v>
      </c>
      <c r="E8" s="774"/>
      <c r="F8" s="774"/>
      <c r="G8" s="774"/>
      <c r="H8" s="774"/>
      <c r="I8" s="774"/>
      <c r="J8" s="774"/>
      <c r="S8" s="224"/>
      <c r="T8" s="225"/>
    </row>
    <row r="9" ht="14.25">
      <c r="D9" s="226"/>
    </row>
    <row r="10" spans="1:20" ht="27" customHeight="1">
      <c r="A10" s="762" t="s">
        <v>151</v>
      </c>
      <c r="B10" s="762" t="s">
        <v>152</v>
      </c>
      <c r="C10" s="762" t="s">
        <v>26</v>
      </c>
      <c r="D10" s="762" t="s">
        <v>153</v>
      </c>
      <c r="E10" s="768" t="s">
        <v>154</v>
      </c>
      <c r="F10" s="769"/>
      <c r="G10" s="769"/>
      <c r="H10" s="770"/>
      <c r="I10" s="768" t="s">
        <v>101</v>
      </c>
      <c r="J10" s="770"/>
      <c r="K10" s="768" t="s">
        <v>155</v>
      </c>
      <c r="L10" s="770"/>
      <c r="M10" s="762" t="s">
        <v>156</v>
      </c>
      <c r="N10" s="762" t="s">
        <v>157</v>
      </c>
      <c r="O10" s="762" t="s">
        <v>475</v>
      </c>
      <c r="P10" s="762" t="s">
        <v>158</v>
      </c>
      <c r="Q10" s="754" t="s">
        <v>468</v>
      </c>
      <c r="R10" s="755"/>
      <c r="S10" s="228" t="s">
        <v>533</v>
      </c>
      <c r="T10" s="213"/>
    </row>
    <row r="11" spans="1:20" ht="25.5">
      <c r="A11" s="762"/>
      <c r="B11" s="762"/>
      <c r="C11" s="762"/>
      <c r="D11" s="762"/>
      <c r="E11" s="229" t="s">
        <v>159</v>
      </c>
      <c r="F11" s="229" t="s">
        <v>41</v>
      </c>
      <c r="G11" s="229" t="s">
        <v>42</v>
      </c>
      <c r="H11" s="229" t="s">
        <v>43</v>
      </c>
      <c r="I11" s="229" t="s">
        <v>41</v>
      </c>
      <c r="J11" s="229" t="s">
        <v>160</v>
      </c>
      <c r="K11" s="229" t="s">
        <v>161</v>
      </c>
      <c r="L11" s="229" t="s">
        <v>108</v>
      </c>
      <c r="M11" s="773"/>
      <c r="N11" s="762"/>
      <c r="O11" s="762"/>
      <c r="P11" s="762"/>
      <c r="Q11" s="230" t="s">
        <v>482</v>
      </c>
      <c r="R11" s="230" t="s">
        <v>483</v>
      </c>
      <c r="S11" s="231" t="s">
        <v>465</v>
      </c>
      <c r="T11" s="232" t="s">
        <v>466</v>
      </c>
    </row>
    <row r="12" spans="1:20" ht="14.25">
      <c r="A12" s="227"/>
      <c r="B12" s="227" t="s">
        <v>536</v>
      </c>
      <c r="C12" s="227"/>
      <c r="D12" s="227">
        <v>15645</v>
      </c>
      <c r="E12" s="229"/>
      <c r="F12" s="229"/>
      <c r="G12" s="229"/>
      <c r="H12" s="229"/>
      <c r="I12" s="229"/>
      <c r="J12" s="229"/>
      <c r="K12" s="229"/>
      <c r="L12" s="229"/>
      <c r="M12" s="229"/>
      <c r="N12" s="227"/>
      <c r="O12" s="227"/>
      <c r="P12" s="227"/>
      <c r="Q12" s="227"/>
      <c r="R12" s="227"/>
      <c r="S12" s="229"/>
      <c r="T12" s="289">
        <f>Q12*S12/35+R12*S12/35</f>
        <v>0</v>
      </c>
    </row>
    <row r="13" spans="1:20" ht="14.25">
      <c r="A13" s="99"/>
      <c r="B13" s="99"/>
      <c r="C13" s="100"/>
      <c r="D13" s="99"/>
      <c r="E13" s="99"/>
      <c r="F13" s="101"/>
      <c r="G13" s="101"/>
      <c r="H13" s="101"/>
      <c r="I13" s="101"/>
      <c r="J13" s="101"/>
      <c r="K13" s="101"/>
      <c r="L13" s="99"/>
      <c r="M13" s="103"/>
      <c r="N13" s="101"/>
      <c r="O13" s="101"/>
      <c r="P13" s="101"/>
      <c r="Q13" s="233"/>
      <c r="R13" s="233"/>
      <c r="S13" s="210"/>
      <c r="T13" s="289">
        <f>Q13*S13/35+R13*S13/35</f>
        <v>0</v>
      </c>
    </row>
    <row r="14" spans="1:20" ht="14.25">
      <c r="A14" s="234"/>
      <c r="B14" s="234"/>
      <c r="C14" s="233"/>
      <c r="D14" s="234"/>
      <c r="E14" s="234"/>
      <c r="F14" s="235"/>
      <c r="G14" s="101"/>
      <c r="H14" s="101"/>
      <c r="I14" s="101"/>
      <c r="J14" s="101"/>
      <c r="K14" s="235"/>
      <c r="L14" s="234"/>
      <c r="M14" s="103"/>
      <c r="N14" s="235"/>
      <c r="O14" s="234"/>
      <c r="P14" s="234"/>
      <c r="Q14" s="233"/>
      <c r="R14" s="233"/>
      <c r="S14" s="236"/>
      <c r="T14" s="289">
        <f aca="true" t="shared" si="0" ref="T14:T25">Q14*S14/35+R14*S14/35</f>
        <v>0</v>
      </c>
    </row>
    <row r="15" spans="1:20" ht="14.25">
      <c r="A15" s="234"/>
      <c r="B15" s="234"/>
      <c r="C15" s="233"/>
      <c r="D15" s="234"/>
      <c r="E15" s="234"/>
      <c r="F15" s="235"/>
      <c r="G15" s="101"/>
      <c r="H15" s="101"/>
      <c r="I15" s="101"/>
      <c r="J15" s="101"/>
      <c r="K15" s="235"/>
      <c r="L15" s="234"/>
      <c r="M15" s="103"/>
      <c r="N15" s="235"/>
      <c r="O15" s="234"/>
      <c r="P15" s="234"/>
      <c r="Q15" s="233"/>
      <c r="R15" s="233"/>
      <c r="S15" s="236"/>
      <c r="T15" s="289">
        <f t="shared" si="0"/>
        <v>0</v>
      </c>
    </row>
    <row r="16" spans="1:20" ht="14.25">
      <c r="A16" s="234"/>
      <c r="B16" s="234"/>
      <c r="C16" s="233"/>
      <c r="D16" s="234"/>
      <c r="E16" s="234"/>
      <c r="F16" s="235"/>
      <c r="G16" s="101"/>
      <c r="H16" s="101"/>
      <c r="I16" s="101"/>
      <c r="J16" s="101"/>
      <c r="K16" s="235"/>
      <c r="L16" s="234"/>
      <c r="M16" s="103"/>
      <c r="N16" s="235"/>
      <c r="O16" s="234"/>
      <c r="P16" s="234"/>
      <c r="Q16" s="233"/>
      <c r="R16" s="233"/>
      <c r="S16" s="236"/>
      <c r="T16" s="289">
        <f t="shared" si="0"/>
        <v>0</v>
      </c>
    </row>
    <row r="17" spans="1:20" ht="14.25">
      <c r="A17" s="234"/>
      <c r="B17" s="234"/>
      <c r="C17" s="233"/>
      <c r="D17" s="234"/>
      <c r="E17" s="234"/>
      <c r="F17" s="235"/>
      <c r="G17" s="101"/>
      <c r="H17" s="101"/>
      <c r="I17" s="101"/>
      <c r="J17" s="101"/>
      <c r="K17" s="235"/>
      <c r="L17" s="234"/>
      <c r="M17" s="103"/>
      <c r="N17" s="235"/>
      <c r="O17" s="234"/>
      <c r="P17" s="234"/>
      <c r="Q17" s="233"/>
      <c r="R17" s="233"/>
      <c r="S17" s="236"/>
      <c r="T17" s="289">
        <f t="shared" si="0"/>
        <v>0</v>
      </c>
    </row>
    <row r="18" spans="1:20" ht="14.25">
      <c r="A18" s="234"/>
      <c r="B18" s="234"/>
      <c r="C18" s="233"/>
      <c r="D18" s="234"/>
      <c r="E18" s="234"/>
      <c r="F18" s="235"/>
      <c r="G18" s="101"/>
      <c r="H18" s="101"/>
      <c r="I18" s="101"/>
      <c r="J18" s="101"/>
      <c r="K18" s="235"/>
      <c r="L18" s="234"/>
      <c r="M18" s="103"/>
      <c r="N18" s="235"/>
      <c r="O18" s="234"/>
      <c r="P18" s="234"/>
      <c r="Q18" s="233"/>
      <c r="R18" s="233"/>
      <c r="S18" s="236"/>
      <c r="T18" s="289">
        <f t="shared" si="0"/>
        <v>0</v>
      </c>
    </row>
    <row r="19" spans="1:20" ht="14.25">
      <c r="A19" s="234"/>
      <c r="B19" s="234"/>
      <c r="C19" s="233"/>
      <c r="D19" s="234"/>
      <c r="E19" s="234"/>
      <c r="F19" s="235"/>
      <c r="G19" s="101"/>
      <c r="H19" s="101"/>
      <c r="I19" s="101"/>
      <c r="J19" s="101"/>
      <c r="K19" s="235"/>
      <c r="L19" s="234"/>
      <c r="M19" s="103"/>
      <c r="N19" s="235"/>
      <c r="O19" s="234"/>
      <c r="P19" s="234"/>
      <c r="Q19" s="233"/>
      <c r="R19" s="233"/>
      <c r="S19" s="236"/>
      <c r="T19" s="289">
        <f t="shared" si="0"/>
        <v>0</v>
      </c>
    </row>
    <row r="20" spans="1:20" ht="14.25">
      <c r="A20" s="234"/>
      <c r="B20" s="234"/>
      <c r="C20" s="233"/>
      <c r="D20" s="234"/>
      <c r="E20" s="234"/>
      <c r="F20" s="235"/>
      <c r="G20" s="101"/>
      <c r="H20" s="101"/>
      <c r="I20" s="101"/>
      <c r="J20" s="101"/>
      <c r="K20" s="235"/>
      <c r="L20" s="234"/>
      <c r="M20" s="103"/>
      <c r="N20" s="235"/>
      <c r="O20" s="234"/>
      <c r="P20" s="234"/>
      <c r="Q20" s="233"/>
      <c r="R20" s="233"/>
      <c r="S20" s="236"/>
      <c r="T20" s="289">
        <f t="shared" si="0"/>
        <v>0</v>
      </c>
    </row>
    <row r="21" spans="1:20" ht="14.25">
      <c r="A21" s="234"/>
      <c r="B21" s="234"/>
      <c r="C21" s="233"/>
      <c r="D21" s="234"/>
      <c r="E21" s="234"/>
      <c r="F21" s="235"/>
      <c r="G21" s="101"/>
      <c r="H21" s="101"/>
      <c r="I21" s="101"/>
      <c r="J21" s="101"/>
      <c r="K21" s="235"/>
      <c r="L21" s="234"/>
      <c r="M21" s="103"/>
      <c r="N21" s="235"/>
      <c r="O21" s="234"/>
      <c r="P21" s="234"/>
      <c r="Q21" s="233"/>
      <c r="R21" s="233"/>
      <c r="S21" s="236"/>
      <c r="T21" s="289">
        <f t="shared" si="0"/>
        <v>0</v>
      </c>
    </row>
    <row r="22" spans="1:20" ht="14.25">
      <c r="A22" s="234"/>
      <c r="B22" s="234"/>
      <c r="C22" s="233"/>
      <c r="D22" s="234"/>
      <c r="E22" s="234"/>
      <c r="F22" s="235"/>
      <c r="G22" s="101"/>
      <c r="H22" s="101"/>
      <c r="I22" s="101"/>
      <c r="J22" s="101"/>
      <c r="K22" s="235"/>
      <c r="L22" s="234"/>
      <c r="M22" s="103"/>
      <c r="N22" s="235"/>
      <c r="O22" s="234"/>
      <c r="P22" s="234"/>
      <c r="Q22" s="233"/>
      <c r="R22" s="233"/>
      <c r="S22" s="236"/>
      <c r="T22" s="289">
        <f t="shared" si="0"/>
        <v>0</v>
      </c>
    </row>
    <row r="23" spans="1:20" ht="14.25">
      <c r="A23" s="234"/>
      <c r="B23" s="234"/>
      <c r="C23" s="233"/>
      <c r="D23" s="234"/>
      <c r="E23" s="234"/>
      <c r="F23" s="235"/>
      <c r="G23" s="101"/>
      <c r="H23" s="101"/>
      <c r="I23" s="101"/>
      <c r="J23" s="101"/>
      <c r="K23" s="235"/>
      <c r="L23" s="234"/>
      <c r="M23" s="103"/>
      <c r="N23" s="235"/>
      <c r="O23" s="234"/>
      <c r="P23" s="234"/>
      <c r="Q23" s="233"/>
      <c r="R23" s="233"/>
      <c r="S23" s="236"/>
      <c r="T23" s="289">
        <f t="shared" si="0"/>
        <v>0</v>
      </c>
    </row>
    <row r="24" spans="1:20" ht="14.25">
      <c r="A24" s="234"/>
      <c r="B24" s="234"/>
      <c r="C24" s="233"/>
      <c r="D24" s="234"/>
      <c r="E24" s="234"/>
      <c r="F24" s="235"/>
      <c r="G24" s="101"/>
      <c r="H24" s="101"/>
      <c r="I24" s="101"/>
      <c r="J24" s="101"/>
      <c r="K24" s="235"/>
      <c r="L24" s="234"/>
      <c r="M24" s="103"/>
      <c r="N24" s="235"/>
      <c r="O24" s="234"/>
      <c r="P24" s="234"/>
      <c r="Q24" s="233"/>
      <c r="R24" s="233"/>
      <c r="S24" s="236"/>
      <c r="T24" s="289">
        <f t="shared" si="0"/>
        <v>0</v>
      </c>
    </row>
    <row r="25" spans="1:20" s="241" customFormat="1" ht="15">
      <c r="A25" s="237"/>
      <c r="B25" s="237" t="s">
        <v>200</v>
      </c>
      <c r="C25" s="238"/>
      <c r="D25" s="239"/>
      <c r="E25" s="239"/>
      <c r="F25" s="240"/>
      <c r="G25" s="211"/>
      <c r="H25" s="211"/>
      <c r="I25" s="211"/>
      <c r="J25" s="211"/>
      <c r="K25" s="240"/>
      <c r="L25" s="239"/>
      <c r="M25" s="212"/>
      <c r="N25" s="240"/>
      <c r="O25" s="239"/>
      <c r="P25" s="239"/>
      <c r="Q25" s="292">
        <f>SUM(Q12:Q24)/30</f>
        <v>0</v>
      </c>
      <c r="R25" s="292">
        <f>SUM(R12:R24)/40</f>
        <v>0</v>
      </c>
      <c r="S25" s="292">
        <f>SUM(S12:S24)</f>
        <v>0</v>
      </c>
      <c r="T25" s="290">
        <f t="shared" si="0"/>
        <v>0</v>
      </c>
    </row>
    <row r="26" spans="2:20" ht="15">
      <c r="B26" s="242" t="s">
        <v>162</v>
      </c>
      <c r="C26" s="293">
        <f>Q25+R25</f>
        <v>0</v>
      </c>
      <c r="S26" s="243" t="s">
        <v>467</v>
      </c>
      <c r="T26" s="291">
        <f>SUM(T13:T25)</f>
        <v>0</v>
      </c>
    </row>
    <row r="27" spans="2:20" ht="15">
      <c r="B27" s="242"/>
      <c r="C27" s="244"/>
      <c r="S27" s="241"/>
      <c r="T27" s="245"/>
    </row>
    <row r="28" spans="2:20" ht="15">
      <c r="B28" s="756" t="s">
        <v>476</v>
      </c>
      <c r="C28" s="757"/>
      <c r="D28" s="757"/>
      <c r="E28" s="757"/>
      <c r="F28" s="757"/>
      <c r="G28" s="757"/>
      <c r="H28" s="757"/>
      <c r="S28" s="241"/>
      <c r="T28" s="245"/>
    </row>
    <row r="29" spans="1:20" s="222" customFormat="1" ht="12.75">
      <c r="A29" s="248" t="s">
        <v>163</v>
      </c>
      <c r="B29" s="249"/>
      <c r="T29" s="225"/>
    </row>
    <row r="30" spans="1:2" ht="14.25">
      <c r="A30" s="248" t="s">
        <v>164</v>
      </c>
      <c r="B30" s="242"/>
    </row>
    <row r="31" spans="1:15" ht="14.25">
      <c r="A31" s="248" t="s">
        <v>469</v>
      </c>
      <c r="B31" s="758" t="s">
        <v>473</v>
      </c>
      <c r="C31" s="759"/>
      <c r="D31" s="759"/>
      <c r="E31" s="759"/>
      <c r="F31" s="759"/>
      <c r="G31" s="759"/>
      <c r="H31" s="759"/>
      <c r="I31" s="759"/>
      <c r="J31" s="759"/>
      <c r="K31" s="759"/>
      <c r="L31" s="759"/>
      <c r="M31" s="759"/>
      <c r="N31" s="759"/>
      <c r="O31" s="759"/>
    </row>
    <row r="32" spans="1:15" ht="14.25">
      <c r="A32" s="248"/>
      <c r="B32" s="760" t="s">
        <v>470</v>
      </c>
      <c r="C32" s="761"/>
      <c r="D32" s="761"/>
      <c r="E32" s="761"/>
      <c r="F32" s="761"/>
      <c r="G32" s="761"/>
      <c r="H32" s="761"/>
      <c r="I32" s="761"/>
      <c r="J32" s="761"/>
      <c r="K32" s="247"/>
      <c r="L32" s="247"/>
      <c r="M32" s="247"/>
      <c r="N32" s="247"/>
      <c r="O32" s="247"/>
    </row>
    <row r="33" spans="1:15" ht="14.25">
      <c r="A33" s="248"/>
      <c r="B33" s="246"/>
      <c r="C33" s="247"/>
      <c r="D33" s="247"/>
      <c r="E33" s="247"/>
      <c r="F33" s="247"/>
      <c r="G33" s="247"/>
      <c r="H33" s="247"/>
      <c r="I33" s="247"/>
      <c r="J33" s="247"/>
      <c r="K33" s="247"/>
      <c r="L33" s="247"/>
      <c r="M33" s="247"/>
      <c r="N33" s="247"/>
      <c r="O33" s="247"/>
    </row>
    <row r="34" spans="2:20" s="222" customFormat="1" ht="14.25">
      <c r="B34" s="246"/>
      <c r="C34" s="247"/>
      <c r="D34" s="247"/>
      <c r="E34" s="247"/>
      <c r="F34" s="247"/>
      <c r="G34" s="247"/>
      <c r="H34" s="247"/>
      <c r="I34" s="250"/>
      <c r="J34" s="250"/>
      <c r="K34" s="250"/>
      <c r="T34" s="225"/>
    </row>
    <row r="35" spans="3:10" ht="14.25">
      <c r="C35" s="226" t="s">
        <v>486</v>
      </c>
      <c r="D35" s="251" t="s">
        <v>471</v>
      </c>
      <c r="E35" s="251"/>
      <c r="F35" s="251"/>
      <c r="G35" s="252"/>
      <c r="H35" s="252"/>
      <c r="I35" s="252"/>
      <c r="J35" s="252"/>
    </row>
    <row r="36" spans="1:18" ht="27" customHeight="1">
      <c r="A36" s="762" t="s">
        <v>151</v>
      </c>
      <c r="B36" s="762" t="s">
        <v>152</v>
      </c>
      <c r="C36" s="762" t="s">
        <v>26</v>
      </c>
      <c r="D36" s="762" t="s">
        <v>153</v>
      </c>
      <c r="E36" s="768" t="s">
        <v>166</v>
      </c>
      <c r="F36" s="769"/>
      <c r="G36" s="769"/>
      <c r="H36" s="770"/>
      <c r="I36" s="768" t="s">
        <v>101</v>
      </c>
      <c r="J36" s="770"/>
      <c r="K36" s="762" t="s">
        <v>155</v>
      </c>
      <c r="L36" s="762"/>
      <c r="M36" s="754" t="s">
        <v>478</v>
      </c>
      <c r="N36" s="762" t="s">
        <v>168</v>
      </c>
      <c r="O36" s="754" t="s">
        <v>468</v>
      </c>
      <c r="P36" s="755"/>
      <c r="Q36" s="99"/>
      <c r="R36" s="213"/>
    </row>
    <row r="37" spans="1:18" ht="25.5">
      <c r="A37" s="762"/>
      <c r="B37" s="762"/>
      <c r="C37" s="762"/>
      <c r="D37" s="762"/>
      <c r="E37" s="229" t="s">
        <v>159</v>
      </c>
      <c r="F37" s="229" t="s">
        <v>41</v>
      </c>
      <c r="G37" s="229" t="s">
        <v>42</v>
      </c>
      <c r="H37" s="229" t="s">
        <v>43</v>
      </c>
      <c r="I37" s="229" t="s">
        <v>41</v>
      </c>
      <c r="J37" s="229" t="s">
        <v>160</v>
      </c>
      <c r="K37" s="229" t="s">
        <v>161</v>
      </c>
      <c r="L37" s="229" t="s">
        <v>108</v>
      </c>
      <c r="M37" s="772"/>
      <c r="N37" s="762"/>
      <c r="O37" s="230" t="s">
        <v>480</v>
      </c>
      <c r="P37" s="230" t="s">
        <v>481</v>
      </c>
      <c r="Q37" s="231" t="s">
        <v>465</v>
      </c>
      <c r="R37" s="232" t="s">
        <v>466</v>
      </c>
    </row>
    <row r="38" spans="1:18" ht="14.25">
      <c r="A38" s="234"/>
      <c r="B38" s="253"/>
      <c r="C38" s="253"/>
      <c r="D38" s="253"/>
      <c r="E38" s="253"/>
      <c r="F38" s="253"/>
      <c r="G38" s="253"/>
      <c r="H38" s="253"/>
      <c r="I38" s="253"/>
      <c r="J38" s="253"/>
      <c r="K38" s="253"/>
      <c r="L38" s="253"/>
      <c r="M38" s="103"/>
      <c r="N38" s="253"/>
      <c r="O38" s="254"/>
      <c r="P38" s="254"/>
      <c r="Q38" s="255"/>
      <c r="R38" s="289">
        <f>O38*Q38/40+P38*Q38/40</f>
        <v>0</v>
      </c>
    </row>
    <row r="39" spans="1:18" ht="14.25">
      <c r="A39" s="234"/>
      <c r="B39" s="253"/>
      <c r="C39" s="253"/>
      <c r="D39" s="253"/>
      <c r="E39" s="253"/>
      <c r="F39" s="253"/>
      <c r="G39" s="253"/>
      <c r="H39" s="253"/>
      <c r="I39" s="253"/>
      <c r="J39" s="253"/>
      <c r="K39" s="253"/>
      <c r="L39" s="253"/>
      <c r="M39" s="103"/>
      <c r="N39" s="253"/>
      <c r="O39" s="236"/>
      <c r="P39" s="236"/>
      <c r="Q39" s="210"/>
      <c r="R39" s="289">
        <f aca="true" t="shared" si="1" ref="R39:R49">O39*Q39/40+P39*Q39/40</f>
        <v>0</v>
      </c>
    </row>
    <row r="40" spans="1:18" ht="14.25">
      <c r="A40" s="234"/>
      <c r="B40" s="253"/>
      <c r="C40" s="253"/>
      <c r="D40" s="253"/>
      <c r="E40" s="253"/>
      <c r="F40" s="253"/>
      <c r="G40" s="253"/>
      <c r="H40" s="253"/>
      <c r="I40" s="253"/>
      <c r="J40" s="253"/>
      <c r="K40" s="253"/>
      <c r="L40" s="253"/>
      <c r="M40" s="103"/>
      <c r="N40" s="253"/>
      <c r="O40" s="236"/>
      <c r="P40" s="236"/>
      <c r="Q40" s="236"/>
      <c r="R40" s="289">
        <f t="shared" si="1"/>
        <v>0</v>
      </c>
    </row>
    <row r="41" spans="1:18" ht="14.25">
      <c r="A41" s="234"/>
      <c r="B41" s="253"/>
      <c r="C41" s="253"/>
      <c r="D41" s="253"/>
      <c r="E41" s="253"/>
      <c r="F41" s="253"/>
      <c r="G41" s="253"/>
      <c r="H41" s="253"/>
      <c r="I41" s="253"/>
      <c r="J41" s="253"/>
      <c r="K41" s="253"/>
      <c r="L41" s="253"/>
      <c r="M41" s="103"/>
      <c r="N41" s="253"/>
      <c r="O41" s="256"/>
      <c r="P41" s="256"/>
      <c r="Q41" s="256"/>
      <c r="R41" s="289">
        <f t="shared" si="1"/>
        <v>0</v>
      </c>
    </row>
    <row r="42" spans="1:18" ht="14.25">
      <c r="A42" s="234"/>
      <c r="B42" s="253"/>
      <c r="C42" s="253"/>
      <c r="D42" s="253"/>
      <c r="E42" s="253"/>
      <c r="F42" s="253"/>
      <c r="G42" s="253"/>
      <c r="H42" s="253"/>
      <c r="I42" s="253"/>
      <c r="J42" s="253"/>
      <c r="K42" s="253"/>
      <c r="L42" s="253"/>
      <c r="M42" s="103"/>
      <c r="N42" s="253"/>
      <c r="O42" s="256"/>
      <c r="P42" s="256"/>
      <c r="Q42" s="256"/>
      <c r="R42" s="289">
        <f t="shared" si="1"/>
        <v>0</v>
      </c>
    </row>
    <row r="43" spans="1:18" ht="14.25">
      <c r="A43" s="234"/>
      <c r="B43" s="253"/>
      <c r="C43" s="253"/>
      <c r="D43" s="253"/>
      <c r="E43" s="253"/>
      <c r="F43" s="253"/>
      <c r="G43" s="253"/>
      <c r="H43" s="253"/>
      <c r="I43" s="253"/>
      <c r="J43" s="253"/>
      <c r="K43" s="253"/>
      <c r="L43" s="253"/>
      <c r="M43" s="103"/>
      <c r="N43" s="253"/>
      <c r="O43" s="236"/>
      <c r="P43" s="236"/>
      <c r="Q43" s="236"/>
      <c r="R43" s="289">
        <f>O43*Q43/40+P43*Q43/40</f>
        <v>0</v>
      </c>
    </row>
    <row r="44" spans="1:18" ht="14.25">
      <c r="A44" s="234"/>
      <c r="B44" s="253"/>
      <c r="C44" s="253"/>
      <c r="D44" s="253"/>
      <c r="E44" s="253"/>
      <c r="F44" s="253"/>
      <c r="G44" s="253"/>
      <c r="H44" s="253"/>
      <c r="I44" s="253"/>
      <c r="J44" s="253"/>
      <c r="K44" s="253"/>
      <c r="L44" s="253"/>
      <c r="M44" s="103"/>
      <c r="N44" s="253"/>
      <c r="O44" s="256"/>
      <c r="P44" s="256"/>
      <c r="Q44" s="256"/>
      <c r="R44" s="289">
        <f>O44*Q44/40+P44*Q44/40</f>
        <v>0</v>
      </c>
    </row>
    <row r="45" spans="1:18" ht="14.25">
      <c r="A45" s="234"/>
      <c r="B45" s="253"/>
      <c r="C45" s="253"/>
      <c r="D45" s="253"/>
      <c r="E45" s="253"/>
      <c r="F45" s="253"/>
      <c r="G45" s="253"/>
      <c r="H45" s="253"/>
      <c r="I45" s="253"/>
      <c r="J45" s="253"/>
      <c r="K45" s="253"/>
      <c r="L45" s="253"/>
      <c r="M45" s="103"/>
      <c r="N45" s="253"/>
      <c r="O45" s="256"/>
      <c r="P45" s="256"/>
      <c r="Q45" s="256"/>
      <c r="R45" s="289">
        <f>O45*Q45/40+P45*Q45/40</f>
        <v>0</v>
      </c>
    </row>
    <row r="46" spans="1:18" ht="14.25">
      <c r="A46" s="234"/>
      <c r="B46" s="253"/>
      <c r="C46" s="253"/>
      <c r="D46" s="253"/>
      <c r="E46" s="253"/>
      <c r="F46" s="253"/>
      <c r="G46" s="253"/>
      <c r="H46" s="253"/>
      <c r="I46" s="253"/>
      <c r="J46" s="253"/>
      <c r="K46" s="253"/>
      <c r="L46" s="253"/>
      <c r="M46" s="103"/>
      <c r="N46" s="253"/>
      <c r="O46" s="236"/>
      <c r="P46" s="236"/>
      <c r="Q46" s="236"/>
      <c r="R46" s="289">
        <f t="shared" si="1"/>
        <v>0</v>
      </c>
    </row>
    <row r="47" spans="1:18" ht="14.25">
      <c r="A47" s="234"/>
      <c r="B47" s="253"/>
      <c r="C47" s="253"/>
      <c r="D47" s="253"/>
      <c r="E47" s="253"/>
      <c r="F47" s="253"/>
      <c r="G47" s="253"/>
      <c r="H47" s="253"/>
      <c r="I47" s="253"/>
      <c r="J47" s="253"/>
      <c r="K47" s="253"/>
      <c r="L47" s="253"/>
      <c r="M47" s="103"/>
      <c r="N47" s="253"/>
      <c r="O47" s="256"/>
      <c r="P47" s="256"/>
      <c r="Q47" s="256"/>
      <c r="R47" s="289">
        <f t="shared" si="1"/>
        <v>0</v>
      </c>
    </row>
    <row r="48" spans="1:18" ht="14.25">
      <c r="A48" s="234"/>
      <c r="B48" s="253"/>
      <c r="C48" s="253"/>
      <c r="D48" s="253"/>
      <c r="E48" s="253"/>
      <c r="F48" s="253"/>
      <c r="G48" s="253"/>
      <c r="H48" s="253"/>
      <c r="I48" s="253"/>
      <c r="J48" s="253"/>
      <c r="K48" s="253"/>
      <c r="L48" s="253"/>
      <c r="M48" s="103"/>
      <c r="N48" s="253"/>
      <c r="O48" s="256"/>
      <c r="P48" s="256"/>
      <c r="Q48" s="256"/>
      <c r="R48" s="289">
        <f t="shared" si="1"/>
        <v>0</v>
      </c>
    </row>
    <row r="49" spans="1:18" ht="14.25">
      <c r="A49" s="234"/>
      <c r="B49" s="253"/>
      <c r="C49" s="253"/>
      <c r="D49" s="253"/>
      <c r="E49" s="253"/>
      <c r="F49" s="253"/>
      <c r="G49" s="253"/>
      <c r="H49" s="253"/>
      <c r="I49" s="253"/>
      <c r="J49" s="253"/>
      <c r="K49" s="253"/>
      <c r="L49" s="253"/>
      <c r="M49" s="103"/>
      <c r="N49" s="253"/>
      <c r="O49" s="256"/>
      <c r="P49" s="256"/>
      <c r="Q49" s="256"/>
      <c r="R49" s="289">
        <f t="shared" si="1"/>
        <v>0</v>
      </c>
    </row>
    <row r="50" spans="1:18" ht="14.25">
      <c r="A50" s="257"/>
      <c r="B50" s="258" t="s">
        <v>484</v>
      </c>
      <c r="C50" s="294">
        <f>O50+P50</f>
        <v>0</v>
      </c>
      <c r="D50" s="257"/>
      <c r="E50" s="257"/>
      <c r="F50" s="257"/>
      <c r="G50" s="257"/>
      <c r="H50" s="257"/>
      <c r="I50" s="257"/>
      <c r="J50" s="257"/>
      <c r="K50" s="257"/>
      <c r="L50" s="257"/>
      <c r="M50" s="257"/>
      <c r="N50" s="257"/>
      <c r="O50" s="292">
        <f>SUM(O38:O49)/20</f>
        <v>0</v>
      </c>
      <c r="P50" s="292">
        <f>SUM(P38:P49)/25</f>
        <v>0</v>
      </c>
      <c r="Q50" s="292">
        <f>SUM(Q38:Q49)</f>
        <v>0</v>
      </c>
      <c r="R50" s="290">
        <f>SUM(R38:R49)</f>
        <v>0</v>
      </c>
    </row>
    <row r="51" spans="1:18" ht="15">
      <c r="A51" s="257"/>
      <c r="B51" s="242"/>
      <c r="C51" s="257"/>
      <c r="D51" s="257"/>
      <c r="E51" s="257"/>
      <c r="F51" s="257"/>
      <c r="G51" s="257"/>
      <c r="H51" s="257"/>
      <c r="I51" s="257"/>
      <c r="J51" s="257"/>
      <c r="K51" s="257"/>
      <c r="L51" s="257"/>
      <c r="M51" s="257"/>
      <c r="N51" s="257"/>
      <c r="Q51" s="243" t="s">
        <v>467</v>
      </c>
      <c r="R51" s="291">
        <f>R50</f>
        <v>0</v>
      </c>
    </row>
    <row r="52" spans="2:20" ht="15" customHeight="1">
      <c r="B52" s="756" t="s">
        <v>479</v>
      </c>
      <c r="C52" s="757"/>
      <c r="D52" s="757"/>
      <c r="E52" s="757"/>
      <c r="F52" s="757"/>
      <c r="G52" s="757"/>
      <c r="H52" s="757"/>
      <c r="S52" s="241"/>
      <c r="T52" s="245"/>
    </row>
    <row r="53" spans="1:16" ht="14.25">
      <c r="A53" s="257"/>
      <c r="B53" s="248" t="s">
        <v>163</v>
      </c>
      <c r="C53" s="257"/>
      <c r="D53" s="257"/>
      <c r="E53" s="257"/>
      <c r="F53" s="257"/>
      <c r="G53" s="257"/>
      <c r="H53" s="257"/>
      <c r="I53" s="257"/>
      <c r="J53" s="257"/>
      <c r="K53" s="257"/>
      <c r="L53" s="257"/>
      <c r="M53" s="257"/>
      <c r="N53" s="257"/>
      <c r="O53" s="257"/>
      <c r="P53" s="257"/>
    </row>
    <row r="54" spans="1:16" ht="14.25">
      <c r="A54" s="257"/>
      <c r="B54" s="248" t="s">
        <v>164</v>
      </c>
      <c r="C54" s="257"/>
      <c r="D54" s="257"/>
      <c r="E54" s="257"/>
      <c r="F54" s="257"/>
      <c r="G54" s="257"/>
      <c r="H54" s="257"/>
      <c r="I54" s="257"/>
      <c r="J54" s="257"/>
      <c r="K54" s="257"/>
      <c r="L54" s="257"/>
      <c r="M54" s="257"/>
      <c r="N54" s="257"/>
      <c r="O54" s="257"/>
      <c r="P54" s="257"/>
    </row>
    <row r="55" spans="1:16" ht="14.25">
      <c r="A55" s="257"/>
      <c r="B55" s="758" t="s">
        <v>472</v>
      </c>
      <c r="C55" s="759"/>
      <c r="D55" s="759"/>
      <c r="E55" s="759"/>
      <c r="F55" s="759"/>
      <c r="G55" s="759"/>
      <c r="H55" s="759"/>
      <c r="I55" s="759"/>
      <c r="J55" s="759"/>
      <c r="K55" s="759"/>
      <c r="L55" s="759"/>
      <c r="M55" s="759"/>
      <c r="N55" s="759"/>
      <c r="O55" s="759"/>
      <c r="P55" s="257"/>
    </row>
    <row r="56" spans="1:16" ht="14.25">
      <c r="A56" s="257"/>
      <c r="B56" s="760" t="s">
        <v>470</v>
      </c>
      <c r="C56" s="761"/>
      <c r="D56" s="761"/>
      <c r="E56" s="761"/>
      <c r="F56" s="761"/>
      <c r="G56" s="761"/>
      <c r="H56" s="761"/>
      <c r="I56" s="761"/>
      <c r="J56" s="761"/>
      <c r="K56" s="247"/>
      <c r="L56" s="247"/>
      <c r="M56" s="247"/>
      <c r="N56" s="247"/>
      <c r="O56" s="247"/>
      <c r="P56" s="257"/>
    </row>
    <row r="57" spans="1:16" ht="14.25">
      <c r="A57" s="257"/>
      <c r="B57" s="246"/>
      <c r="C57" s="259"/>
      <c r="D57" s="259"/>
      <c r="E57" s="259"/>
      <c r="F57" s="259"/>
      <c r="G57" s="259"/>
      <c r="H57" s="259"/>
      <c r="I57" s="259"/>
      <c r="J57" s="259"/>
      <c r="K57" s="259"/>
      <c r="L57" s="259"/>
      <c r="M57" s="259"/>
      <c r="N57" s="259"/>
      <c r="O57" s="259"/>
      <c r="P57" s="257"/>
    </row>
    <row r="58" spans="1:16" ht="14.25">
      <c r="A58" s="257"/>
      <c r="B58" s="246"/>
      <c r="C58" s="259"/>
      <c r="D58" s="259"/>
      <c r="E58" s="259"/>
      <c r="F58" s="259"/>
      <c r="G58" s="259"/>
      <c r="H58" s="259"/>
      <c r="I58" s="259"/>
      <c r="J58" s="259"/>
      <c r="K58" s="259"/>
      <c r="L58" s="259"/>
      <c r="M58" s="259"/>
      <c r="N58" s="259"/>
      <c r="O58" s="259"/>
      <c r="P58" s="257"/>
    </row>
    <row r="59" spans="3:10" ht="14.25">
      <c r="C59" s="226" t="s">
        <v>487</v>
      </c>
      <c r="D59" s="251" t="s">
        <v>488</v>
      </c>
      <c r="E59" s="251"/>
      <c r="F59" s="251"/>
      <c r="G59" s="252"/>
      <c r="H59" s="252"/>
      <c r="I59" s="252"/>
      <c r="J59" s="252"/>
    </row>
    <row r="60" spans="1:18" ht="27" customHeight="1">
      <c r="A60" s="762" t="s">
        <v>151</v>
      </c>
      <c r="B60" s="762" t="s">
        <v>152</v>
      </c>
      <c r="C60" s="762" t="s">
        <v>26</v>
      </c>
      <c r="D60" s="762" t="s">
        <v>153</v>
      </c>
      <c r="E60" s="768" t="s">
        <v>166</v>
      </c>
      <c r="F60" s="769"/>
      <c r="G60" s="769"/>
      <c r="H60" s="770"/>
      <c r="I60" s="768" t="s">
        <v>101</v>
      </c>
      <c r="J60" s="770"/>
      <c r="K60" s="762" t="s">
        <v>155</v>
      </c>
      <c r="L60" s="762"/>
      <c r="M60" s="754" t="s">
        <v>478</v>
      </c>
      <c r="N60" s="762" t="s">
        <v>168</v>
      </c>
      <c r="O60" s="260"/>
      <c r="P60" s="261"/>
      <c r="Q60" s="99"/>
      <c r="R60" s="213"/>
    </row>
    <row r="61" spans="1:18" ht="38.25">
      <c r="A61" s="762"/>
      <c r="B61" s="762"/>
      <c r="C61" s="762"/>
      <c r="D61" s="762"/>
      <c r="E61" s="229" t="s">
        <v>159</v>
      </c>
      <c r="F61" s="229" t="s">
        <v>41</v>
      </c>
      <c r="G61" s="229" t="s">
        <v>42</v>
      </c>
      <c r="H61" s="229" t="s">
        <v>43</v>
      </c>
      <c r="I61" s="229" t="s">
        <v>41</v>
      </c>
      <c r="J61" s="229" t="s">
        <v>160</v>
      </c>
      <c r="K61" s="229" t="s">
        <v>161</v>
      </c>
      <c r="L61" s="229" t="s">
        <v>108</v>
      </c>
      <c r="M61" s="772"/>
      <c r="N61" s="762"/>
      <c r="O61" s="230" t="s">
        <v>489</v>
      </c>
      <c r="P61" s="262" t="s">
        <v>465</v>
      </c>
      <c r="Q61" s="232" t="s">
        <v>466</v>
      </c>
      <c r="R61" s="263"/>
    </row>
    <row r="62" spans="1:18" ht="14.25">
      <c r="A62" s="234"/>
      <c r="B62" s="253"/>
      <c r="C62" s="253"/>
      <c r="D62" s="253"/>
      <c r="E62" s="253"/>
      <c r="F62" s="253"/>
      <c r="G62" s="253"/>
      <c r="H62" s="253"/>
      <c r="I62" s="253"/>
      <c r="J62" s="253"/>
      <c r="K62" s="253"/>
      <c r="L62" s="253"/>
      <c r="M62" s="103"/>
      <c r="N62" s="253"/>
      <c r="O62" s="227"/>
      <c r="P62" s="264"/>
      <c r="Q62" s="289">
        <f>O62*P62/40</f>
        <v>0</v>
      </c>
      <c r="R62" s="213"/>
    </row>
    <row r="63" spans="1:18" ht="14.25">
      <c r="A63" s="234"/>
      <c r="B63" s="253"/>
      <c r="C63" s="253"/>
      <c r="D63" s="253"/>
      <c r="E63" s="253"/>
      <c r="F63" s="253"/>
      <c r="G63" s="253"/>
      <c r="H63" s="253"/>
      <c r="I63" s="253"/>
      <c r="J63" s="253"/>
      <c r="K63" s="253"/>
      <c r="L63" s="253"/>
      <c r="M63" s="103"/>
      <c r="N63" s="253"/>
      <c r="O63" s="233"/>
      <c r="P63" s="215"/>
      <c r="Q63" s="289">
        <f aca="true" t="shared" si="2" ref="Q63:Q73">O63*P63/40</f>
        <v>0</v>
      </c>
      <c r="R63" s="213"/>
    </row>
    <row r="64" spans="1:18" ht="14.25">
      <c r="A64" s="234"/>
      <c r="B64" s="253"/>
      <c r="C64" s="253"/>
      <c r="D64" s="253"/>
      <c r="E64" s="253"/>
      <c r="F64" s="253"/>
      <c r="G64" s="253"/>
      <c r="H64" s="253"/>
      <c r="I64" s="253"/>
      <c r="J64" s="253"/>
      <c r="K64" s="253"/>
      <c r="L64" s="253"/>
      <c r="M64" s="103"/>
      <c r="N64" s="253"/>
      <c r="O64" s="233"/>
      <c r="P64" s="265"/>
      <c r="Q64" s="289">
        <f t="shared" si="2"/>
        <v>0</v>
      </c>
      <c r="R64" s="213"/>
    </row>
    <row r="65" spans="1:18" ht="14.25">
      <c r="A65" s="234"/>
      <c r="B65" s="253"/>
      <c r="C65" s="253"/>
      <c r="D65" s="253"/>
      <c r="E65" s="253"/>
      <c r="F65" s="253"/>
      <c r="G65" s="253"/>
      <c r="H65" s="253"/>
      <c r="I65" s="253"/>
      <c r="J65" s="253"/>
      <c r="K65" s="253"/>
      <c r="L65" s="253"/>
      <c r="M65" s="103"/>
      <c r="N65" s="253"/>
      <c r="O65" s="253"/>
      <c r="P65" s="266"/>
      <c r="Q65" s="289">
        <f t="shared" si="2"/>
        <v>0</v>
      </c>
      <c r="R65" s="213"/>
    </row>
    <row r="66" spans="1:18" ht="14.25">
      <c r="A66" s="234"/>
      <c r="B66" s="253"/>
      <c r="C66" s="253"/>
      <c r="D66" s="253"/>
      <c r="E66" s="253"/>
      <c r="F66" s="253"/>
      <c r="G66" s="253"/>
      <c r="H66" s="253"/>
      <c r="I66" s="253"/>
      <c r="J66" s="253"/>
      <c r="K66" s="253"/>
      <c r="L66" s="253"/>
      <c r="M66" s="103"/>
      <c r="N66" s="253"/>
      <c r="O66" s="253"/>
      <c r="P66" s="266"/>
      <c r="Q66" s="289">
        <f t="shared" si="2"/>
        <v>0</v>
      </c>
      <c r="R66" s="213"/>
    </row>
    <row r="67" spans="1:18" ht="14.25">
      <c r="A67" s="234"/>
      <c r="B67" s="253"/>
      <c r="C67" s="253"/>
      <c r="D67" s="253"/>
      <c r="E67" s="253"/>
      <c r="F67" s="253"/>
      <c r="G67" s="253"/>
      <c r="H67" s="253"/>
      <c r="I67" s="253"/>
      <c r="J67" s="253"/>
      <c r="K67" s="253"/>
      <c r="L67" s="253"/>
      <c r="M67" s="103"/>
      <c r="N67" s="253"/>
      <c r="O67" s="233"/>
      <c r="P67" s="265"/>
      <c r="Q67" s="289">
        <f t="shared" si="2"/>
        <v>0</v>
      </c>
      <c r="R67" s="213"/>
    </row>
    <row r="68" spans="1:18" ht="14.25">
      <c r="A68" s="234"/>
      <c r="B68" s="253"/>
      <c r="C68" s="253"/>
      <c r="D68" s="253"/>
      <c r="E68" s="253"/>
      <c r="F68" s="253"/>
      <c r="G68" s="253"/>
      <c r="H68" s="253"/>
      <c r="I68" s="253"/>
      <c r="J68" s="253"/>
      <c r="K68" s="253"/>
      <c r="L68" s="253"/>
      <c r="M68" s="103"/>
      <c r="N68" s="253"/>
      <c r="O68" s="253"/>
      <c r="P68" s="266"/>
      <c r="Q68" s="289">
        <f t="shared" si="2"/>
        <v>0</v>
      </c>
      <c r="R68" s="213"/>
    </row>
    <row r="69" spans="1:18" ht="14.25">
      <c r="A69" s="234"/>
      <c r="B69" s="253"/>
      <c r="C69" s="253"/>
      <c r="D69" s="253"/>
      <c r="E69" s="253"/>
      <c r="F69" s="253"/>
      <c r="G69" s="253"/>
      <c r="H69" s="253"/>
      <c r="I69" s="253"/>
      <c r="J69" s="253"/>
      <c r="K69" s="253"/>
      <c r="L69" s="253"/>
      <c r="M69" s="103"/>
      <c r="N69" s="253"/>
      <c r="O69" s="253"/>
      <c r="P69" s="266"/>
      <c r="Q69" s="289">
        <f t="shared" si="2"/>
        <v>0</v>
      </c>
      <c r="R69" s="213"/>
    </row>
    <row r="70" spans="1:18" ht="14.25">
      <c r="A70" s="234"/>
      <c r="B70" s="253"/>
      <c r="C70" s="253"/>
      <c r="D70" s="253"/>
      <c r="E70" s="253"/>
      <c r="F70" s="253"/>
      <c r="G70" s="253"/>
      <c r="H70" s="253"/>
      <c r="I70" s="253"/>
      <c r="J70" s="253"/>
      <c r="K70" s="253"/>
      <c r="L70" s="253"/>
      <c r="M70" s="103"/>
      <c r="N70" s="253"/>
      <c r="O70" s="233"/>
      <c r="P70" s="265"/>
      <c r="Q70" s="289">
        <f t="shared" si="2"/>
        <v>0</v>
      </c>
      <c r="R70" s="213"/>
    </row>
    <row r="71" spans="1:18" ht="14.25">
      <c r="A71" s="234"/>
      <c r="B71" s="253"/>
      <c r="C71" s="253"/>
      <c r="D71" s="253"/>
      <c r="E71" s="253"/>
      <c r="F71" s="253"/>
      <c r="G71" s="253"/>
      <c r="H71" s="253"/>
      <c r="I71" s="253"/>
      <c r="J71" s="253"/>
      <c r="K71" s="253"/>
      <c r="L71" s="253"/>
      <c r="M71" s="103"/>
      <c r="N71" s="253"/>
      <c r="O71" s="253"/>
      <c r="P71" s="266"/>
      <c r="Q71" s="289">
        <f t="shared" si="2"/>
        <v>0</v>
      </c>
      <c r="R71" s="213"/>
    </row>
    <row r="72" spans="1:18" ht="14.25">
      <c r="A72" s="234"/>
      <c r="B72" s="253"/>
      <c r="C72" s="253"/>
      <c r="D72" s="253"/>
      <c r="E72" s="253"/>
      <c r="F72" s="253"/>
      <c r="G72" s="253"/>
      <c r="H72" s="253"/>
      <c r="I72" s="253"/>
      <c r="J72" s="253"/>
      <c r="K72" s="253"/>
      <c r="L72" s="253"/>
      <c r="M72" s="103"/>
      <c r="N72" s="253"/>
      <c r="O72" s="253"/>
      <c r="P72" s="266"/>
      <c r="Q72" s="289">
        <f t="shared" si="2"/>
        <v>0</v>
      </c>
      <c r="R72" s="213"/>
    </row>
    <row r="73" spans="1:18" ht="14.25">
      <c r="A73" s="234"/>
      <c r="B73" s="253"/>
      <c r="C73" s="253"/>
      <c r="D73" s="253"/>
      <c r="E73" s="253"/>
      <c r="F73" s="253"/>
      <c r="G73" s="253"/>
      <c r="H73" s="253"/>
      <c r="I73" s="253"/>
      <c r="J73" s="253"/>
      <c r="K73" s="253"/>
      <c r="L73" s="253"/>
      <c r="M73" s="103"/>
      <c r="N73" s="253"/>
      <c r="O73" s="253"/>
      <c r="P73" s="266"/>
      <c r="Q73" s="289">
        <f t="shared" si="2"/>
        <v>0</v>
      </c>
      <c r="R73" s="213"/>
    </row>
    <row r="74" spans="1:18" ht="14.25">
      <c r="A74" s="267"/>
      <c r="B74" s="268" t="s">
        <v>498</v>
      </c>
      <c r="C74" s="269"/>
      <c r="D74" s="267"/>
      <c r="E74" s="267"/>
      <c r="F74" s="267"/>
      <c r="G74" s="267"/>
      <c r="H74" s="267"/>
      <c r="I74" s="267"/>
      <c r="J74" s="267"/>
      <c r="K74" s="267"/>
      <c r="L74" s="267"/>
      <c r="M74" s="267"/>
      <c r="N74" s="267"/>
      <c r="O74" s="292">
        <f>SUM(O62:O73)/15</f>
        <v>0</v>
      </c>
      <c r="P74" s="296">
        <f>SUM(P62:P73)</f>
        <v>0</v>
      </c>
      <c r="Q74" s="289">
        <f>SUM(Q62:Q73)</f>
        <v>0</v>
      </c>
      <c r="R74" s="214"/>
    </row>
    <row r="75" spans="1:18" ht="15">
      <c r="A75" s="257"/>
      <c r="B75" s="258" t="s">
        <v>484</v>
      </c>
      <c r="C75" s="294">
        <f>O74/15</f>
        <v>0</v>
      </c>
      <c r="D75" s="257"/>
      <c r="E75" s="257"/>
      <c r="F75" s="257"/>
      <c r="G75" s="257"/>
      <c r="H75" s="257"/>
      <c r="I75" s="257"/>
      <c r="J75" s="257"/>
      <c r="K75" s="257"/>
      <c r="L75" s="257"/>
      <c r="M75" s="257"/>
      <c r="N75" s="257"/>
      <c r="O75" s="270"/>
      <c r="P75" s="243" t="s">
        <v>467</v>
      </c>
      <c r="Q75" s="295">
        <f>Q74</f>
        <v>0</v>
      </c>
      <c r="R75" s="214"/>
    </row>
    <row r="76" spans="1:18" ht="15">
      <c r="A76" s="257"/>
      <c r="B76" s="242"/>
      <c r="C76" s="257"/>
      <c r="D76" s="257"/>
      <c r="E76" s="257"/>
      <c r="F76" s="257"/>
      <c r="G76" s="257"/>
      <c r="H76" s="257"/>
      <c r="I76" s="257"/>
      <c r="J76" s="257"/>
      <c r="K76" s="257"/>
      <c r="L76" s="257"/>
      <c r="M76" s="257"/>
      <c r="N76" s="257"/>
      <c r="P76" s="241"/>
      <c r="Q76" s="271"/>
      <c r="R76" s="272"/>
    </row>
    <row r="77" spans="2:20" ht="15" customHeight="1">
      <c r="B77" s="756" t="s">
        <v>479</v>
      </c>
      <c r="C77" s="757"/>
      <c r="D77" s="757"/>
      <c r="E77" s="757"/>
      <c r="F77" s="757"/>
      <c r="G77" s="757"/>
      <c r="H77" s="757"/>
      <c r="S77" s="241"/>
      <c r="T77" s="245"/>
    </row>
    <row r="78" spans="1:16" ht="14.25">
      <c r="A78" s="257"/>
      <c r="B78" s="248" t="s">
        <v>164</v>
      </c>
      <c r="C78" s="257"/>
      <c r="D78" s="257"/>
      <c r="E78" s="257"/>
      <c r="F78" s="257"/>
      <c r="G78" s="257"/>
      <c r="H78" s="257"/>
      <c r="I78" s="257"/>
      <c r="J78" s="257"/>
      <c r="K78" s="257"/>
      <c r="L78" s="257"/>
      <c r="M78" s="257"/>
      <c r="N78" s="257"/>
      <c r="O78" s="257"/>
      <c r="P78" s="257"/>
    </row>
    <row r="79" spans="1:16" ht="14.25">
      <c r="A79" s="257"/>
      <c r="B79" s="758" t="s">
        <v>490</v>
      </c>
      <c r="C79" s="759"/>
      <c r="D79" s="759"/>
      <c r="E79" s="759"/>
      <c r="F79" s="759"/>
      <c r="G79" s="759"/>
      <c r="H79" s="759"/>
      <c r="I79" s="759"/>
      <c r="J79" s="759"/>
      <c r="K79" s="759"/>
      <c r="L79" s="759"/>
      <c r="M79" s="759"/>
      <c r="N79" s="759"/>
      <c r="O79" s="759"/>
      <c r="P79" s="257"/>
    </row>
    <row r="80" spans="1:16" ht="14.25">
      <c r="A80" s="257"/>
      <c r="B80" s="760" t="s">
        <v>470</v>
      </c>
      <c r="C80" s="761"/>
      <c r="D80" s="761"/>
      <c r="E80" s="761"/>
      <c r="F80" s="761"/>
      <c r="G80" s="761"/>
      <c r="H80" s="761"/>
      <c r="I80" s="761"/>
      <c r="J80" s="761"/>
      <c r="K80" s="247"/>
      <c r="L80" s="247"/>
      <c r="M80" s="247"/>
      <c r="N80" s="247"/>
      <c r="O80" s="247"/>
      <c r="P80" s="257"/>
    </row>
    <row r="81" spans="1:16" ht="14.25">
      <c r="A81" s="257"/>
      <c r="B81" s="246"/>
      <c r="C81" s="259"/>
      <c r="D81" s="259"/>
      <c r="E81" s="259"/>
      <c r="F81" s="259"/>
      <c r="G81" s="259"/>
      <c r="H81" s="259"/>
      <c r="I81" s="259"/>
      <c r="J81" s="259"/>
      <c r="K81" s="259"/>
      <c r="L81" s="259"/>
      <c r="M81" s="259"/>
      <c r="N81" s="259"/>
      <c r="O81" s="259"/>
      <c r="P81" s="257"/>
    </row>
    <row r="82" spans="1:16" ht="14.25">
      <c r="A82" s="257"/>
      <c r="B82" s="246"/>
      <c r="C82" s="259"/>
      <c r="D82" s="259"/>
      <c r="E82" s="259"/>
      <c r="F82" s="259"/>
      <c r="G82" s="259"/>
      <c r="H82" s="259"/>
      <c r="I82" s="259"/>
      <c r="J82" s="259"/>
      <c r="K82" s="259"/>
      <c r="L82" s="259"/>
      <c r="M82" s="259"/>
      <c r="N82" s="259"/>
      <c r="O82" s="259"/>
      <c r="P82" s="257"/>
    </row>
    <row r="83" spans="3:6" ht="14.25">
      <c r="C83" s="273">
        <v>6</v>
      </c>
      <c r="D83" s="250" t="s">
        <v>491</v>
      </c>
      <c r="E83" s="274"/>
      <c r="F83" s="274"/>
    </row>
    <row r="84" spans="1:18" ht="30" customHeight="1">
      <c r="A84" s="762" t="s">
        <v>151</v>
      </c>
      <c r="B84" s="762" t="s">
        <v>152</v>
      </c>
      <c r="C84" s="762" t="s">
        <v>26</v>
      </c>
      <c r="D84" s="762" t="s">
        <v>153</v>
      </c>
      <c r="E84" s="768" t="s">
        <v>166</v>
      </c>
      <c r="F84" s="769"/>
      <c r="G84" s="769"/>
      <c r="H84" s="770"/>
      <c r="I84" s="768" t="s">
        <v>101</v>
      </c>
      <c r="J84" s="770"/>
      <c r="K84" s="762" t="s">
        <v>155</v>
      </c>
      <c r="L84" s="762"/>
      <c r="M84" s="766" t="s">
        <v>478</v>
      </c>
      <c r="N84" s="260"/>
      <c r="O84" s="261"/>
      <c r="P84" s="99"/>
      <c r="Q84" s="275"/>
      <c r="R84" s="275"/>
    </row>
    <row r="85" spans="1:18" ht="51">
      <c r="A85" s="762"/>
      <c r="B85" s="762"/>
      <c r="C85" s="762"/>
      <c r="D85" s="762"/>
      <c r="E85" s="229" t="s">
        <v>159</v>
      </c>
      <c r="F85" s="229" t="s">
        <v>41</v>
      </c>
      <c r="G85" s="229" t="s">
        <v>42</v>
      </c>
      <c r="H85" s="229" t="s">
        <v>43</v>
      </c>
      <c r="I85" s="229" t="s">
        <v>41</v>
      </c>
      <c r="J85" s="229" t="s">
        <v>160</v>
      </c>
      <c r="K85" s="229" t="s">
        <v>161</v>
      </c>
      <c r="L85" s="229" t="s">
        <v>108</v>
      </c>
      <c r="M85" s="767"/>
      <c r="N85" s="230" t="s">
        <v>489</v>
      </c>
      <c r="O85" s="231" t="s">
        <v>465</v>
      </c>
      <c r="P85" s="232" t="s">
        <v>466</v>
      </c>
      <c r="Q85" s="276"/>
      <c r="R85" s="276"/>
    </row>
    <row r="86" spans="1:18" ht="14.25">
      <c r="A86" s="99"/>
      <c r="B86" s="104"/>
      <c r="C86" s="104"/>
      <c r="D86" s="104"/>
      <c r="E86" s="104"/>
      <c r="F86" s="104"/>
      <c r="G86" s="104"/>
      <c r="H86" s="104"/>
      <c r="I86" s="104"/>
      <c r="J86" s="104"/>
      <c r="K86" s="104"/>
      <c r="L86" s="104"/>
      <c r="M86" s="104"/>
      <c r="N86" s="227"/>
      <c r="O86" s="229"/>
      <c r="P86" s="289">
        <f>N86*O86/40</f>
        <v>0</v>
      </c>
      <c r="Q86" s="105"/>
      <c r="R86" s="105"/>
    </row>
    <row r="87" spans="1:18" ht="14.25">
      <c r="A87" s="234"/>
      <c r="B87" s="253"/>
      <c r="C87" s="253"/>
      <c r="D87" s="253"/>
      <c r="E87" s="253"/>
      <c r="F87" s="253"/>
      <c r="G87" s="104"/>
      <c r="H87" s="253"/>
      <c r="I87" s="253"/>
      <c r="J87" s="253"/>
      <c r="K87" s="253"/>
      <c r="L87" s="253"/>
      <c r="M87" s="253"/>
      <c r="N87" s="253"/>
      <c r="O87" s="253"/>
      <c r="P87" s="289">
        <f>N87*O87/40</f>
        <v>0</v>
      </c>
      <c r="Q87" s="274"/>
      <c r="R87" s="274"/>
    </row>
    <row r="88" spans="1:18" ht="14.25">
      <c r="A88" s="234"/>
      <c r="B88" s="253"/>
      <c r="C88" s="253"/>
      <c r="D88" s="253"/>
      <c r="E88" s="253"/>
      <c r="F88" s="253"/>
      <c r="G88" s="104"/>
      <c r="H88" s="253"/>
      <c r="I88" s="253"/>
      <c r="J88" s="253"/>
      <c r="K88" s="253"/>
      <c r="L88" s="253"/>
      <c r="M88" s="103"/>
      <c r="N88" s="253"/>
      <c r="O88" s="253"/>
      <c r="P88" s="289">
        <f>N88*O88/40</f>
        <v>0</v>
      </c>
      <c r="Q88" s="274"/>
      <c r="R88" s="274"/>
    </row>
    <row r="89" spans="1:18" ht="14.25">
      <c r="A89" s="234"/>
      <c r="B89" s="253"/>
      <c r="C89" s="253"/>
      <c r="D89" s="253"/>
      <c r="E89" s="253"/>
      <c r="F89" s="253"/>
      <c r="G89" s="104"/>
      <c r="H89" s="253"/>
      <c r="I89" s="253"/>
      <c r="J89" s="253"/>
      <c r="K89" s="253"/>
      <c r="L89" s="253"/>
      <c r="M89" s="103"/>
      <c r="N89" s="253"/>
      <c r="O89" s="253"/>
      <c r="P89" s="289">
        <f>N89*O89/40</f>
        <v>0</v>
      </c>
      <c r="Q89" s="274"/>
      <c r="R89" s="274"/>
    </row>
    <row r="90" spans="1:18" ht="14.25">
      <c r="A90" s="234"/>
      <c r="B90" s="253"/>
      <c r="C90" s="253"/>
      <c r="D90" s="253"/>
      <c r="E90" s="253"/>
      <c r="F90" s="253"/>
      <c r="G90" s="104"/>
      <c r="H90" s="253"/>
      <c r="I90" s="253"/>
      <c r="J90" s="253"/>
      <c r="K90" s="253"/>
      <c r="L90" s="253"/>
      <c r="M90" s="103"/>
      <c r="N90" s="253"/>
      <c r="O90" s="253"/>
      <c r="P90" s="289">
        <f>N90*O90/40</f>
        <v>0</v>
      </c>
      <c r="Q90" s="274"/>
      <c r="R90" s="274"/>
    </row>
    <row r="91" spans="1:18" ht="14.25">
      <c r="A91" s="234"/>
      <c r="B91" s="277" t="s">
        <v>200</v>
      </c>
      <c r="C91" s="253"/>
      <c r="D91" s="253"/>
      <c r="E91" s="253"/>
      <c r="F91" s="253"/>
      <c r="G91" s="104"/>
      <c r="H91" s="253"/>
      <c r="I91" s="253"/>
      <c r="J91" s="253"/>
      <c r="K91" s="253"/>
      <c r="L91" s="253"/>
      <c r="M91" s="103"/>
      <c r="N91" s="292">
        <f>SUM(N86:N90)/15</f>
        <v>0</v>
      </c>
      <c r="O91" s="292">
        <f>SUM(O86:O90)</f>
        <v>0</v>
      </c>
      <c r="P91" s="292">
        <f>SUM(P86:P90)</f>
        <v>0</v>
      </c>
      <c r="Q91" s="274"/>
      <c r="R91" s="274"/>
    </row>
    <row r="92" spans="2:16" ht="15">
      <c r="B92" s="278" t="s">
        <v>492</v>
      </c>
      <c r="C92" s="298">
        <f>N91</f>
        <v>0</v>
      </c>
      <c r="O92" s="243" t="s">
        <v>467</v>
      </c>
      <c r="P92" s="297">
        <f>P91</f>
        <v>0</v>
      </c>
    </row>
    <row r="93" spans="2:8" ht="14.25">
      <c r="B93" s="756" t="s">
        <v>493</v>
      </c>
      <c r="C93" s="757"/>
      <c r="D93" s="757"/>
      <c r="E93" s="757"/>
      <c r="F93" s="757"/>
      <c r="G93" s="757"/>
      <c r="H93" s="757"/>
    </row>
    <row r="94" spans="2:15" ht="14.25">
      <c r="B94" s="248" t="s">
        <v>164</v>
      </c>
      <c r="C94" s="257"/>
      <c r="D94" s="257"/>
      <c r="E94" s="257"/>
      <c r="F94" s="257"/>
      <c r="G94" s="257"/>
      <c r="H94" s="257"/>
      <c r="I94" s="257"/>
      <c r="J94" s="257"/>
      <c r="K94" s="257"/>
      <c r="L94" s="257"/>
      <c r="M94" s="257"/>
      <c r="N94" s="257"/>
      <c r="O94" s="257"/>
    </row>
    <row r="95" spans="2:15" ht="14.25">
      <c r="B95" s="758" t="s">
        <v>490</v>
      </c>
      <c r="C95" s="759"/>
      <c r="D95" s="759"/>
      <c r="E95" s="759"/>
      <c r="F95" s="759"/>
      <c r="G95" s="759"/>
      <c r="H95" s="759"/>
      <c r="I95" s="759"/>
      <c r="J95" s="759"/>
      <c r="K95" s="759"/>
      <c r="L95" s="759"/>
      <c r="M95" s="759"/>
      <c r="N95" s="759"/>
      <c r="O95" s="759"/>
    </row>
    <row r="96" spans="2:15" ht="14.25">
      <c r="B96" s="760" t="s">
        <v>470</v>
      </c>
      <c r="C96" s="761"/>
      <c r="D96" s="761"/>
      <c r="E96" s="761"/>
      <c r="F96" s="761"/>
      <c r="G96" s="761"/>
      <c r="H96" s="761"/>
      <c r="I96" s="761"/>
      <c r="J96" s="761"/>
      <c r="K96" s="247"/>
      <c r="L96" s="247"/>
      <c r="M96" s="247"/>
      <c r="N96" s="247"/>
      <c r="O96" s="247"/>
    </row>
    <row r="97" spans="2:20" s="222" customFormat="1" ht="12.75">
      <c r="B97" s="248" t="s">
        <v>511</v>
      </c>
      <c r="T97" s="225"/>
    </row>
    <row r="98" spans="2:15" ht="14.25">
      <c r="B98" s="246"/>
      <c r="C98" s="259"/>
      <c r="D98" s="259"/>
      <c r="E98" s="259"/>
      <c r="F98" s="259"/>
      <c r="G98" s="259"/>
      <c r="H98" s="259"/>
      <c r="I98" s="259"/>
      <c r="J98" s="259"/>
      <c r="K98" s="247"/>
      <c r="L98" s="247"/>
      <c r="M98" s="247"/>
      <c r="N98" s="247"/>
      <c r="O98" s="247"/>
    </row>
    <row r="99" spans="3:20" s="222" customFormat="1" ht="12.75">
      <c r="C99" s="279" t="s">
        <v>501</v>
      </c>
      <c r="D99" s="250" t="s">
        <v>165</v>
      </c>
      <c r="E99" s="250"/>
      <c r="T99" s="225"/>
    </row>
    <row r="100" spans="1:17" ht="25.5" customHeight="1">
      <c r="A100" s="762" t="s">
        <v>151</v>
      </c>
      <c r="B100" s="762" t="s">
        <v>152</v>
      </c>
      <c r="C100" s="762" t="s">
        <v>26</v>
      </c>
      <c r="D100" s="762" t="s">
        <v>153</v>
      </c>
      <c r="E100" s="768" t="s">
        <v>166</v>
      </c>
      <c r="F100" s="769"/>
      <c r="G100" s="769"/>
      <c r="H100" s="770"/>
      <c r="I100" s="768" t="s">
        <v>101</v>
      </c>
      <c r="J100" s="770"/>
      <c r="K100" s="762" t="s">
        <v>155</v>
      </c>
      <c r="L100" s="762"/>
      <c r="M100" s="766" t="s">
        <v>495</v>
      </c>
      <c r="N100" s="754" t="s">
        <v>468</v>
      </c>
      <c r="O100" s="755"/>
      <c r="P100" s="99"/>
      <c r="Q100" s="213"/>
    </row>
    <row r="101" spans="1:17" ht="38.25">
      <c r="A101" s="762"/>
      <c r="B101" s="762"/>
      <c r="C101" s="762"/>
      <c r="D101" s="762"/>
      <c r="E101" s="229" t="s">
        <v>159</v>
      </c>
      <c r="F101" s="229" t="s">
        <v>41</v>
      </c>
      <c r="G101" s="229" t="s">
        <v>42</v>
      </c>
      <c r="H101" s="229" t="s">
        <v>43</v>
      </c>
      <c r="I101" s="229" t="s">
        <v>41</v>
      </c>
      <c r="J101" s="229" t="s">
        <v>160</v>
      </c>
      <c r="K101" s="229" t="s">
        <v>161</v>
      </c>
      <c r="L101" s="229" t="s">
        <v>108</v>
      </c>
      <c r="M101" s="767"/>
      <c r="N101" s="230" t="s">
        <v>496</v>
      </c>
      <c r="O101" s="230" t="s">
        <v>497</v>
      </c>
      <c r="P101" s="231" t="s">
        <v>465</v>
      </c>
      <c r="Q101" s="232" t="s">
        <v>466</v>
      </c>
    </row>
    <row r="102" spans="1:17" ht="14.25">
      <c r="A102" s="99"/>
      <c r="B102" s="99"/>
      <c r="C102" s="100"/>
      <c r="D102" s="99"/>
      <c r="E102" s="99"/>
      <c r="F102" s="101"/>
      <c r="G102" s="102"/>
      <c r="H102" s="102"/>
      <c r="I102" s="102"/>
      <c r="J102" s="102"/>
      <c r="K102" s="101"/>
      <c r="L102" s="99"/>
      <c r="M102" s="103"/>
      <c r="N102" s="280"/>
      <c r="O102" s="280"/>
      <c r="P102" s="255"/>
      <c r="Q102" s="299">
        <f>N102*P102/40+O102*P102/40</f>
        <v>0</v>
      </c>
    </row>
    <row r="103" spans="1:17" ht="14.25">
      <c r="A103" s="234"/>
      <c r="B103" s="234"/>
      <c r="C103" s="233"/>
      <c r="D103" s="234"/>
      <c r="E103" s="234"/>
      <c r="F103" s="235"/>
      <c r="G103" s="281"/>
      <c r="H103" s="281"/>
      <c r="I103" s="281"/>
      <c r="J103" s="281"/>
      <c r="K103" s="235"/>
      <c r="L103" s="234"/>
      <c r="M103" s="103"/>
      <c r="N103" s="233"/>
      <c r="O103" s="233"/>
      <c r="P103" s="269"/>
      <c r="Q103" s="299">
        <f aca="true" t="shared" si="3" ref="Q103:Q116">N103*P103/40+O103*P103/40</f>
        <v>0</v>
      </c>
    </row>
    <row r="104" spans="1:17" ht="14.25">
      <c r="A104" s="234"/>
      <c r="B104" s="234"/>
      <c r="C104" s="233"/>
      <c r="D104" s="234"/>
      <c r="E104" s="234"/>
      <c r="F104" s="235"/>
      <c r="G104" s="281"/>
      <c r="H104" s="281"/>
      <c r="I104" s="281"/>
      <c r="J104" s="281"/>
      <c r="K104" s="235"/>
      <c r="L104" s="234"/>
      <c r="M104" s="103"/>
      <c r="N104" s="233"/>
      <c r="O104" s="233"/>
      <c r="P104" s="269"/>
      <c r="Q104" s="299">
        <f t="shared" si="3"/>
        <v>0</v>
      </c>
    </row>
    <row r="105" spans="1:17" ht="14.25">
      <c r="A105" s="99"/>
      <c r="B105" s="234"/>
      <c r="C105" s="233"/>
      <c r="D105" s="234"/>
      <c r="E105" s="234"/>
      <c r="F105" s="235"/>
      <c r="G105" s="281"/>
      <c r="H105" s="281"/>
      <c r="I105" s="281"/>
      <c r="J105" s="281"/>
      <c r="K105" s="235"/>
      <c r="L105" s="234"/>
      <c r="M105" s="103"/>
      <c r="N105" s="233"/>
      <c r="O105" s="233"/>
      <c r="P105" s="269"/>
      <c r="Q105" s="299">
        <f t="shared" si="3"/>
        <v>0</v>
      </c>
    </row>
    <row r="106" spans="1:17" ht="14.25">
      <c r="A106" s="99"/>
      <c r="B106" s="234"/>
      <c r="C106" s="233"/>
      <c r="D106" s="234"/>
      <c r="E106" s="234"/>
      <c r="F106" s="235"/>
      <c r="G106" s="281"/>
      <c r="H106" s="281"/>
      <c r="I106" s="281"/>
      <c r="J106" s="281"/>
      <c r="K106" s="235"/>
      <c r="L106" s="234"/>
      <c r="M106" s="103"/>
      <c r="N106" s="233"/>
      <c r="O106" s="233"/>
      <c r="P106" s="269"/>
      <c r="Q106" s="299">
        <f t="shared" si="3"/>
        <v>0</v>
      </c>
    </row>
    <row r="107" spans="1:17" ht="14.25">
      <c r="A107" s="99"/>
      <c r="B107" s="234"/>
      <c r="C107" s="233"/>
      <c r="D107" s="234"/>
      <c r="E107" s="234"/>
      <c r="F107" s="235"/>
      <c r="G107" s="281"/>
      <c r="H107" s="281"/>
      <c r="I107" s="281"/>
      <c r="J107" s="281"/>
      <c r="K107" s="235"/>
      <c r="L107" s="234"/>
      <c r="M107" s="103"/>
      <c r="N107" s="233"/>
      <c r="O107" s="233"/>
      <c r="P107" s="269"/>
      <c r="Q107" s="299">
        <f t="shared" si="3"/>
        <v>0</v>
      </c>
    </row>
    <row r="108" spans="1:17" ht="14.25">
      <c r="A108" s="99"/>
      <c r="B108" s="234"/>
      <c r="C108" s="233"/>
      <c r="D108" s="234"/>
      <c r="E108" s="234"/>
      <c r="F108" s="235"/>
      <c r="G108" s="281"/>
      <c r="H108" s="281"/>
      <c r="I108" s="281"/>
      <c r="J108" s="281"/>
      <c r="K108" s="235"/>
      <c r="L108" s="234"/>
      <c r="M108" s="103"/>
      <c r="N108" s="233"/>
      <c r="O108" s="233"/>
      <c r="P108" s="269"/>
      <c r="Q108" s="299">
        <f t="shared" si="3"/>
        <v>0</v>
      </c>
    </row>
    <row r="109" spans="1:17" ht="14.25">
      <c r="A109" s="99"/>
      <c r="B109" s="234"/>
      <c r="C109" s="233"/>
      <c r="D109" s="234"/>
      <c r="E109" s="234"/>
      <c r="F109" s="235"/>
      <c r="G109" s="281"/>
      <c r="H109" s="281"/>
      <c r="I109" s="281"/>
      <c r="J109" s="281"/>
      <c r="K109" s="235"/>
      <c r="L109" s="234"/>
      <c r="M109" s="103"/>
      <c r="N109" s="233"/>
      <c r="O109" s="233"/>
      <c r="P109" s="269"/>
      <c r="Q109" s="299">
        <f t="shared" si="3"/>
        <v>0</v>
      </c>
    </row>
    <row r="110" spans="1:17" ht="14.25">
      <c r="A110" s="99"/>
      <c r="B110" s="234"/>
      <c r="C110" s="233"/>
      <c r="D110" s="234"/>
      <c r="E110" s="234"/>
      <c r="F110" s="235"/>
      <c r="G110" s="281"/>
      <c r="H110" s="281"/>
      <c r="I110" s="281"/>
      <c r="J110" s="281"/>
      <c r="K110" s="235"/>
      <c r="L110" s="234"/>
      <c r="M110" s="103"/>
      <c r="N110" s="233"/>
      <c r="O110" s="233"/>
      <c r="P110" s="269"/>
      <c r="Q110" s="299">
        <f t="shared" si="3"/>
        <v>0</v>
      </c>
    </row>
    <row r="111" spans="1:17" ht="14.25">
      <c r="A111" s="99"/>
      <c r="B111" s="234"/>
      <c r="C111" s="233"/>
      <c r="D111" s="234"/>
      <c r="E111" s="234"/>
      <c r="F111" s="235"/>
      <c r="G111" s="281"/>
      <c r="H111" s="281"/>
      <c r="I111" s="281"/>
      <c r="J111" s="281"/>
      <c r="K111" s="235"/>
      <c r="L111" s="234"/>
      <c r="M111" s="103"/>
      <c r="N111" s="233"/>
      <c r="O111" s="233"/>
      <c r="P111" s="269"/>
      <c r="Q111" s="299">
        <f t="shared" si="3"/>
        <v>0</v>
      </c>
    </row>
    <row r="112" spans="1:17" ht="14.25">
      <c r="A112" s="99"/>
      <c r="B112" s="234"/>
      <c r="C112" s="233"/>
      <c r="D112" s="234"/>
      <c r="E112" s="234"/>
      <c r="F112" s="235"/>
      <c r="G112" s="281"/>
      <c r="H112" s="281"/>
      <c r="I112" s="281"/>
      <c r="J112" s="281"/>
      <c r="K112" s="235"/>
      <c r="L112" s="234"/>
      <c r="M112" s="103"/>
      <c r="N112" s="233"/>
      <c r="O112" s="233"/>
      <c r="P112" s="269"/>
      <c r="Q112" s="299">
        <f t="shared" si="3"/>
        <v>0</v>
      </c>
    </row>
    <row r="113" spans="1:17" ht="14.25">
      <c r="A113" s="99"/>
      <c r="B113" s="234"/>
      <c r="C113" s="233"/>
      <c r="D113" s="234"/>
      <c r="E113" s="234"/>
      <c r="F113" s="235"/>
      <c r="G113" s="281"/>
      <c r="H113" s="281"/>
      <c r="I113" s="281"/>
      <c r="J113" s="281"/>
      <c r="K113" s="235"/>
      <c r="L113" s="234"/>
      <c r="M113" s="103"/>
      <c r="N113" s="233"/>
      <c r="O113" s="233"/>
      <c r="P113" s="269"/>
      <c r="Q113" s="299">
        <f t="shared" si="3"/>
        <v>0</v>
      </c>
    </row>
    <row r="114" spans="1:17" ht="14.25">
      <c r="A114" s="99"/>
      <c r="B114" s="234"/>
      <c r="C114" s="233"/>
      <c r="D114" s="234"/>
      <c r="E114" s="234"/>
      <c r="F114" s="235"/>
      <c r="G114" s="281"/>
      <c r="H114" s="281"/>
      <c r="I114" s="281"/>
      <c r="J114" s="281"/>
      <c r="K114" s="235"/>
      <c r="L114" s="234"/>
      <c r="M114" s="103"/>
      <c r="N114" s="233"/>
      <c r="O114" s="233"/>
      <c r="P114" s="269"/>
      <c r="Q114" s="299">
        <f t="shared" si="3"/>
        <v>0</v>
      </c>
    </row>
    <row r="115" spans="1:17" ht="14.25">
      <c r="A115" s="99"/>
      <c r="B115" s="234"/>
      <c r="C115" s="233"/>
      <c r="D115" s="234"/>
      <c r="E115" s="234"/>
      <c r="F115" s="235"/>
      <c r="G115" s="281"/>
      <c r="H115" s="281"/>
      <c r="I115" s="281"/>
      <c r="J115" s="281"/>
      <c r="K115" s="235"/>
      <c r="L115" s="234"/>
      <c r="M115" s="103"/>
      <c r="N115" s="233"/>
      <c r="O115" s="233"/>
      <c r="P115" s="269"/>
      <c r="Q115" s="299">
        <f t="shared" si="3"/>
        <v>0</v>
      </c>
    </row>
    <row r="116" spans="1:17" ht="14.25">
      <c r="A116" s="99"/>
      <c r="B116" s="234"/>
      <c r="C116" s="233"/>
      <c r="D116" s="234"/>
      <c r="E116" s="234"/>
      <c r="F116" s="235"/>
      <c r="G116" s="281"/>
      <c r="H116" s="281"/>
      <c r="I116" s="281"/>
      <c r="J116" s="281"/>
      <c r="K116" s="235"/>
      <c r="L116" s="234"/>
      <c r="M116" s="103"/>
      <c r="N116" s="233"/>
      <c r="O116" s="233"/>
      <c r="P116" s="269"/>
      <c r="Q116" s="299">
        <f t="shared" si="3"/>
        <v>0</v>
      </c>
    </row>
    <row r="117" spans="1:17" ht="14.25">
      <c r="A117" s="99"/>
      <c r="B117" s="237" t="s">
        <v>200</v>
      </c>
      <c r="C117" s="233"/>
      <c r="D117" s="234"/>
      <c r="E117" s="234"/>
      <c r="F117" s="235"/>
      <c r="G117" s="281"/>
      <c r="H117" s="281"/>
      <c r="I117" s="281"/>
      <c r="J117" s="281"/>
      <c r="K117" s="235"/>
      <c r="L117" s="234"/>
      <c r="M117" s="103"/>
      <c r="N117" s="300">
        <f>SUM(N102:N116)/10</f>
        <v>0</v>
      </c>
      <c r="O117" s="300">
        <f>SUM(O102:O116)/8</f>
        <v>0</v>
      </c>
      <c r="P117" s="300">
        <f>SUM(P102:P116)</f>
        <v>0</v>
      </c>
      <c r="Q117" s="300">
        <f>SUM(Q102:Q116)</f>
        <v>0</v>
      </c>
    </row>
    <row r="118" spans="2:17" ht="15">
      <c r="B118" s="282" t="s">
        <v>167</v>
      </c>
      <c r="C118" s="301">
        <f>N117+O117</f>
        <v>0</v>
      </c>
      <c r="P118" s="243" t="s">
        <v>467</v>
      </c>
      <c r="Q118" s="297">
        <f>Q117</f>
        <v>0</v>
      </c>
    </row>
    <row r="119" spans="2:20" s="222" customFormat="1" ht="14.25">
      <c r="B119" s="756" t="s">
        <v>477</v>
      </c>
      <c r="C119" s="757"/>
      <c r="D119" s="757"/>
      <c r="E119" s="757"/>
      <c r="F119" s="757"/>
      <c r="G119" s="757"/>
      <c r="H119" s="757"/>
      <c r="I119" s="250"/>
      <c r="J119" s="250"/>
      <c r="K119" s="250"/>
      <c r="T119" s="225"/>
    </row>
    <row r="120" spans="2:15" ht="14.25">
      <c r="B120" s="758" t="s">
        <v>503</v>
      </c>
      <c r="C120" s="759"/>
      <c r="D120" s="759"/>
      <c r="E120" s="759"/>
      <c r="F120" s="759"/>
      <c r="G120" s="759"/>
      <c r="H120" s="759"/>
      <c r="I120" s="759"/>
      <c r="J120" s="759"/>
      <c r="K120" s="759"/>
      <c r="L120" s="759"/>
      <c r="M120" s="759"/>
      <c r="N120" s="759"/>
      <c r="O120" s="759"/>
    </row>
    <row r="121" spans="2:15" ht="14.25">
      <c r="B121" s="760" t="s">
        <v>470</v>
      </c>
      <c r="C121" s="761"/>
      <c r="D121" s="761"/>
      <c r="E121" s="761"/>
      <c r="F121" s="761"/>
      <c r="G121" s="761"/>
      <c r="H121" s="761"/>
      <c r="I121" s="761"/>
      <c r="J121" s="761"/>
      <c r="K121" s="247"/>
      <c r="L121" s="247"/>
      <c r="M121" s="247"/>
      <c r="N121" s="247"/>
      <c r="O121" s="247"/>
    </row>
    <row r="122" spans="2:15" ht="14.25">
      <c r="B122" s="246"/>
      <c r="C122" s="259"/>
      <c r="D122" s="259"/>
      <c r="E122" s="259"/>
      <c r="F122" s="259"/>
      <c r="G122" s="259"/>
      <c r="H122" s="259"/>
      <c r="I122" s="259"/>
      <c r="J122" s="259"/>
      <c r="K122" s="259"/>
      <c r="L122" s="259"/>
      <c r="M122" s="259"/>
      <c r="N122" s="259"/>
      <c r="O122" s="259"/>
    </row>
    <row r="123" spans="3:7" ht="14.25">
      <c r="C123" s="226" t="s">
        <v>500</v>
      </c>
      <c r="D123" s="250" t="s">
        <v>499</v>
      </c>
      <c r="E123" s="222"/>
      <c r="F123" s="222"/>
      <c r="G123" s="222"/>
    </row>
    <row r="124" spans="1:18" ht="27.75" customHeight="1">
      <c r="A124" s="762" t="s">
        <v>151</v>
      </c>
      <c r="B124" s="762" t="s">
        <v>152</v>
      </c>
      <c r="C124" s="762" t="s">
        <v>26</v>
      </c>
      <c r="D124" s="762" t="s">
        <v>153</v>
      </c>
      <c r="E124" s="768" t="s">
        <v>166</v>
      </c>
      <c r="F124" s="769"/>
      <c r="G124" s="769"/>
      <c r="H124" s="770"/>
      <c r="I124" s="768" t="s">
        <v>101</v>
      </c>
      <c r="J124" s="770"/>
      <c r="K124" s="762" t="s">
        <v>155</v>
      </c>
      <c r="L124" s="762"/>
      <c r="M124" s="766" t="s">
        <v>494</v>
      </c>
      <c r="N124" s="762" t="s">
        <v>169</v>
      </c>
      <c r="O124" s="763" t="s">
        <v>100</v>
      </c>
      <c r="P124" s="764"/>
      <c r="Q124" s="765"/>
      <c r="R124" s="275"/>
    </row>
    <row r="125" spans="1:19" ht="38.25">
      <c r="A125" s="762"/>
      <c r="B125" s="762"/>
      <c r="C125" s="762"/>
      <c r="D125" s="762"/>
      <c r="E125" s="229" t="s">
        <v>159</v>
      </c>
      <c r="F125" s="229" t="s">
        <v>41</v>
      </c>
      <c r="G125" s="229" t="s">
        <v>42</v>
      </c>
      <c r="H125" s="229" t="s">
        <v>43</v>
      </c>
      <c r="I125" s="229" t="s">
        <v>41</v>
      </c>
      <c r="J125" s="229" t="s">
        <v>160</v>
      </c>
      <c r="K125" s="229" t="s">
        <v>161</v>
      </c>
      <c r="L125" s="229" t="s">
        <v>108</v>
      </c>
      <c r="M125" s="767"/>
      <c r="N125" s="762"/>
      <c r="O125" s="230" t="s">
        <v>502</v>
      </c>
      <c r="P125" s="230" t="s">
        <v>507</v>
      </c>
      <c r="Q125" s="283" t="s">
        <v>508</v>
      </c>
      <c r="R125" s="231" t="s">
        <v>465</v>
      </c>
      <c r="S125" s="232" t="s">
        <v>466</v>
      </c>
    </row>
    <row r="126" spans="1:19" ht="14.25">
      <c r="A126" s="99"/>
      <c r="B126" s="99"/>
      <c r="C126" s="100"/>
      <c r="D126" s="99"/>
      <c r="E126" s="99"/>
      <c r="F126" s="101"/>
      <c r="G126" s="102"/>
      <c r="H126" s="102"/>
      <c r="I126" s="102"/>
      <c r="J126" s="102"/>
      <c r="K126" s="101"/>
      <c r="L126" s="99"/>
      <c r="M126" s="103"/>
      <c r="N126" s="101"/>
      <c r="O126" s="253"/>
      <c r="P126" s="101"/>
      <c r="Q126" s="102"/>
      <c r="R126" s="255"/>
      <c r="S126" s="299">
        <f>P126*R126/30+Q126*R126/40+O126*R126/30</f>
        <v>0</v>
      </c>
    </row>
    <row r="127" spans="1:19" ht="14.25">
      <c r="A127" s="253"/>
      <c r="B127" s="253"/>
      <c r="C127" s="253"/>
      <c r="D127" s="253"/>
      <c r="E127" s="253"/>
      <c r="F127" s="253"/>
      <c r="G127" s="253"/>
      <c r="H127" s="253"/>
      <c r="I127" s="253"/>
      <c r="J127" s="253"/>
      <c r="K127" s="253"/>
      <c r="L127" s="253"/>
      <c r="M127" s="253"/>
      <c r="N127" s="253"/>
      <c r="O127" s="253"/>
      <c r="P127" s="253"/>
      <c r="Q127" s="253"/>
      <c r="R127" s="253"/>
      <c r="S127" s="299">
        <f>P127*R127/30+Q127*R127/40+O127*R127/30</f>
        <v>0</v>
      </c>
    </row>
    <row r="128" spans="1:19" ht="14.25">
      <c r="A128" s="253"/>
      <c r="B128" s="253"/>
      <c r="C128" s="253"/>
      <c r="D128" s="253"/>
      <c r="E128" s="253"/>
      <c r="F128" s="253"/>
      <c r="G128" s="253"/>
      <c r="H128" s="253"/>
      <c r="I128" s="253"/>
      <c r="J128" s="253"/>
      <c r="K128" s="253"/>
      <c r="L128" s="253"/>
      <c r="M128" s="253"/>
      <c r="N128" s="253"/>
      <c r="O128" s="253"/>
      <c r="P128" s="253"/>
      <c r="Q128" s="253"/>
      <c r="R128" s="253"/>
      <c r="S128" s="299">
        <f>P128*R128/30+Q128*R128/40+O128*R128/30</f>
        <v>0</v>
      </c>
    </row>
    <row r="129" spans="1:19" ht="14.25">
      <c r="A129" s="253"/>
      <c r="B129" s="253"/>
      <c r="C129" s="253"/>
      <c r="D129" s="253"/>
      <c r="E129" s="253"/>
      <c r="F129" s="253"/>
      <c r="G129" s="253"/>
      <c r="H129" s="253"/>
      <c r="I129" s="253"/>
      <c r="J129" s="253"/>
      <c r="K129" s="253"/>
      <c r="L129" s="253"/>
      <c r="M129" s="253"/>
      <c r="N129" s="253"/>
      <c r="O129" s="253"/>
      <c r="P129" s="253"/>
      <c r="Q129" s="253"/>
      <c r="R129" s="253"/>
      <c r="S129" s="299">
        <f>P129*R129/30+Q129*R129/40+O129*R129/30</f>
        <v>0</v>
      </c>
    </row>
    <row r="130" spans="1:19" ht="14.25">
      <c r="A130" s="253"/>
      <c r="B130" s="253"/>
      <c r="C130" s="253"/>
      <c r="D130" s="253"/>
      <c r="E130" s="253"/>
      <c r="F130" s="253"/>
      <c r="G130" s="253"/>
      <c r="H130" s="253"/>
      <c r="I130" s="253"/>
      <c r="J130" s="253"/>
      <c r="K130" s="253"/>
      <c r="L130" s="253"/>
      <c r="M130" s="253"/>
      <c r="N130" s="253"/>
      <c r="O130" s="253"/>
      <c r="P130" s="253"/>
      <c r="Q130" s="253"/>
      <c r="R130" s="253"/>
      <c r="S130" s="299">
        <f>P130*R130/30+Q130*R130/40+O130*R130/30</f>
        <v>0</v>
      </c>
    </row>
    <row r="131" spans="1:20" s="241" customFormat="1" ht="15">
      <c r="A131" s="277"/>
      <c r="B131" s="277" t="s">
        <v>200</v>
      </c>
      <c r="C131" s="277"/>
      <c r="D131" s="277"/>
      <c r="E131" s="277"/>
      <c r="F131" s="277"/>
      <c r="G131" s="277"/>
      <c r="H131" s="277"/>
      <c r="I131" s="277"/>
      <c r="J131" s="277"/>
      <c r="K131" s="277"/>
      <c r="L131" s="277"/>
      <c r="M131" s="277"/>
      <c r="N131" s="277"/>
      <c r="O131" s="303">
        <f>SUM(O126:O130)/40</f>
        <v>0</v>
      </c>
      <c r="P131" s="303">
        <f>SUM(P126:P130)/30</f>
        <v>0</v>
      </c>
      <c r="Q131" s="303">
        <f>SUM(Q126:Q130)/25</f>
        <v>0</v>
      </c>
      <c r="R131" s="302">
        <f>SUM(R126:R130)</f>
        <v>0</v>
      </c>
      <c r="S131" s="302">
        <f>SUM(S126:S130)</f>
        <v>0</v>
      </c>
      <c r="T131" s="245"/>
    </row>
    <row r="132" spans="2:20" s="222" customFormat="1" ht="15">
      <c r="B132" s="284" t="s">
        <v>504</v>
      </c>
      <c r="C132" s="304">
        <f>O131+P131+Q131</f>
        <v>0</v>
      </c>
      <c r="R132" s="243" t="s">
        <v>467</v>
      </c>
      <c r="S132" s="297">
        <f>S131</f>
        <v>0</v>
      </c>
      <c r="T132" s="225"/>
    </row>
    <row r="133" spans="2:20" s="222" customFormat="1" ht="12.75">
      <c r="B133" s="756" t="s">
        <v>509</v>
      </c>
      <c r="C133" s="757"/>
      <c r="D133" s="757"/>
      <c r="E133" s="757"/>
      <c r="F133" s="757"/>
      <c r="G133" s="757"/>
      <c r="H133" s="757"/>
      <c r="T133" s="225"/>
    </row>
    <row r="134" spans="2:15" ht="14.25">
      <c r="B134" s="758" t="s">
        <v>505</v>
      </c>
      <c r="C134" s="759"/>
      <c r="D134" s="759"/>
      <c r="E134" s="759"/>
      <c r="F134" s="759"/>
      <c r="G134" s="759"/>
      <c r="H134" s="759"/>
      <c r="I134" s="759"/>
      <c r="J134" s="759"/>
      <c r="K134" s="759"/>
      <c r="L134" s="759"/>
      <c r="M134" s="759"/>
      <c r="N134" s="759"/>
      <c r="O134" s="759"/>
    </row>
    <row r="135" spans="2:15" ht="14.25">
      <c r="B135" s="760" t="s">
        <v>470</v>
      </c>
      <c r="C135" s="761"/>
      <c r="D135" s="761"/>
      <c r="E135" s="761"/>
      <c r="F135" s="761"/>
      <c r="G135" s="761"/>
      <c r="H135" s="761"/>
      <c r="I135" s="761"/>
      <c r="J135" s="761"/>
      <c r="K135" s="247"/>
      <c r="L135" s="247"/>
      <c r="M135" s="247"/>
      <c r="N135" s="247"/>
      <c r="O135" s="247"/>
    </row>
    <row r="136" s="222" customFormat="1" ht="12.75">
      <c r="T136" s="225"/>
    </row>
    <row r="137" s="222" customFormat="1" ht="12.75">
      <c r="T137" s="225"/>
    </row>
    <row r="138" spans="2:20" s="222" customFormat="1" ht="12.75">
      <c r="B138" s="285" t="s">
        <v>510</v>
      </c>
      <c r="T138" s="225"/>
    </row>
    <row r="139" spans="2:20" s="222" customFormat="1" ht="12.75">
      <c r="B139" s="286" t="s">
        <v>170</v>
      </c>
      <c r="T139" s="225"/>
    </row>
    <row r="140" spans="2:20" s="222" customFormat="1" ht="12.75">
      <c r="B140" s="248"/>
      <c r="T140" s="225"/>
    </row>
    <row r="141" spans="2:20" s="222" customFormat="1" ht="12.75">
      <c r="B141" s="248"/>
      <c r="T141" s="225"/>
    </row>
    <row r="142" spans="2:20" s="222" customFormat="1" ht="12.75">
      <c r="B142" s="248" t="s">
        <v>51</v>
      </c>
      <c r="T142" s="225"/>
    </row>
    <row r="143" spans="2:20" s="222" customFormat="1" ht="12.75">
      <c r="B143" s="248" t="s">
        <v>171</v>
      </c>
      <c r="T143" s="225"/>
    </row>
    <row r="144" spans="2:20" s="222" customFormat="1" ht="12.75">
      <c r="B144" s="248" t="s">
        <v>172</v>
      </c>
      <c r="T144" s="225"/>
    </row>
    <row r="145" spans="2:20" s="222" customFormat="1" ht="12.75">
      <c r="B145" s="248" t="s">
        <v>173</v>
      </c>
      <c r="T145" s="225"/>
    </row>
    <row r="146" spans="2:20" s="222" customFormat="1" ht="12.75">
      <c r="B146" s="287" t="s">
        <v>32</v>
      </c>
      <c r="C146" s="288"/>
      <c r="T146" s="225"/>
    </row>
  </sheetData>
  <sheetProtection password="DCB6" sheet="1" selectLockedCells="1"/>
  <mergeCells count="78">
    <mergeCell ref="D8:J8"/>
    <mergeCell ref="E10:H10"/>
    <mergeCell ref="I10:J10"/>
    <mergeCell ref="K10:L10"/>
    <mergeCell ref="D10:D11"/>
    <mergeCell ref="B36:B37"/>
    <mergeCell ref="A10:A11"/>
    <mergeCell ref="A36:A37"/>
    <mergeCell ref="A84:A85"/>
    <mergeCell ref="A124:A125"/>
    <mergeCell ref="B10:B11"/>
    <mergeCell ref="I36:J36"/>
    <mergeCell ref="E84:H84"/>
    <mergeCell ref="I84:J84"/>
    <mergeCell ref="C10:C11"/>
    <mergeCell ref="C36:C37"/>
    <mergeCell ref="I124:J124"/>
    <mergeCell ref="M60:M61"/>
    <mergeCell ref="B121:J121"/>
    <mergeCell ref="B95:O95"/>
    <mergeCell ref="B96:J96"/>
    <mergeCell ref="K100:L100"/>
    <mergeCell ref="M100:M101"/>
    <mergeCell ref="N60:N61"/>
    <mergeCell ref="B77:H77"/>
    <mergeCell ref="B79:O79"/>
    <mergeCell ref="B84:B85"/>
    <mergeCell ref="B124:B125"/>
    <mergeCell ref="K124:L124"/>
    <mergeCell ref="K36:L36"/>
    <mergeCell ref="K84:L84"/>
    <mergeCell ref="B80:J80"/>
    <mergeCell ref="B93:H93"/>
    <mergeCell ref="C84:C85"/>
    <mergeCell ref="C124:C125"/>
    <mergeCell ref="E124:H124"/>
    <mergeCell ref="D5:J6"/>
    <mergeCell ref="N10:N11"/>
    <mergeCell ref="N36:N37"/>
    <mergeCell ref="M36:M37"/>
    <mergeCell ref="M84:M85"/>
    <mergeCell ref="E36:H36"/>
    <mergeCell ref="K60:L60"/>
    <mergeCell ref="D36:D37"/>
    <mergeCell ref="D84:D85"/>
    <mergeCell ref="M10:M11"/>
    <mergeCell ref="Q10:R10"/>
    <mergeCell ref="B31:O31"/>
    <mergeCell ref="B32:J32"/>
    <mergeCell ref="O36:P36"/>
    <mergeCell ref="B55:O55"/>
    <mergeCell ref="B56:J56"/>
    <mergeCell ref="B28:H28"/>
    <mergeCell ref="B52:H52"/>
    <mergeCell ref="P10:P11"/>
    <mergeCell ref="O10:O11"/>
    <mergeCell ref="A60:A61"/>
    <mergeCell ref="B60:B61"/>
    <mergeCell ref="C60:C61"/>
    <mergeCell ref="D60:D61"/>
    <mergeCell ref="E60:H60"/>
    <mergeCell ref="I60:J60"/>
    <mergeCell ref="A100:A101"/>
    <mergeCell ref="B100:B101"/>
    <mergeCell ref="C100:C101"/>
    <mergeCell ref="D100:D101"/>
    <mergeCell ref="E100:H100"/>
    <mergeCell ref="I100:J100"/>
    <mergeCell ref="N100:O100"/>
    <mergeCell ref="B119:H119"/>
    <mergeCell ref="B120:O120"/>
    <mergeCell ref="B135:J135"/>
    <mergeCell ref="B133:H133"/>
    <mergeCell ref="N124:N125"/>
    <mergeCell ref="D124:D125"/>
    <mergeCell ref="B134:O134"/>
    <mergeCell ref="O124:Q124"/>
    <mergeCell ref="M124:M125"/>
  </mergeCells>
  <dataValidations count="8">
    <dataValidation type="whole" allowBlank="1" showInputMessage="1" showErrorMessage="1" errorTitle="Atenţie " error="Verificaţi CNP-ul" sqref="C13 C86 C126 C102">
      <formula1>1010101010011</formula1>
      <formula2>8991231999999</formula2>
    </dataValidation>
    <dataValidation type="custom" allowBlank="1" showInputMessage="1" showErrorMessage="1" errorTitle="Atenţie !!!" error="Lungimea parafei este incorectă" sqref="N13 N126">
      <formula1>OR(TRIM(N13)="#",AND(LEN(TRIM(N13))&gt;3,LEN(TRIM(N13))&lt;7))</formula1>
    </dataValidation>
    <dataValidation showInputMessage="1" showErrorMessage="1" errorTitle="Atenţie !!!" error="Valoarea se alege din listă folosind butonul cu săgeată din stânga.&#10;Nu se admit alte valori." sqref="O13:P13"/>
    <dataValidation type="date" allowBlank="1" showInputMessage="1" showErrorMessage="1" errorTitle="Atentie !!!" error="Data eliberare incorectă" sqref="I102 Q86:R86 Q126 I126 I86">
      <formula1>DATE(1990,1,1)</formula1>
      <formula2>DATE(2015,12,31)</formula2>
    </dataValidation>
    <dataValidation type="custom" allowBlank="1" showInputMessage="1" showErrorMessage="1" errorTitle="Atentie !!!" error="Numărul de ore zilnic trebuie să fie între 1 şi nr. de ore al normei pt. categoria selectată (vezi nota din dreapta sus)" sqref="M88:M91 M126 M86 M38:M49 M62:M73 M102:M117">
      <formula1>AND(M88&lt;=U88,M88&gt;0)</formula1>
    </dataValidation>
    <dataValidation allowBlank="1" showInputMessage="1" showErrorMessage="1" errorTitle="Atentie !!!" error="Numărul de ore zilnic trebuie să fie între 1 şi nr. de ore al normei pt. categoria selectată" sqref="M13:M25"/>
    <dataValidation operator="greaterThan" allowBlank="1" showInputMessage="1" showErrorMessage="1" errorTitle="Atenţie !!!" error="Expiră înaintea contractării" sqref="G13:J25 T12:T25 R38:R50 Q102:Q116 P86:P90 R62:R75 Q62:Q74 S126:S130"/>
    <dataValidation type="date" allowBlank="1" showInputMessage="1" showErrorMessage="1" errorTitle="Atentie !!!" error="Data eliberare incorectă" sqref="J117 H131 J91 H117 G86:H91 J86:J90 G117 G102:G116 H102:H116 J102:J116 G131 G126:G130 H126:H130 J126:J130 J131">
      <formula1>DATE(1990,1,1)</formula1>
      <formula2>DATE(2028,12,31)</formula2>
    </dataValidation>
  </dataValidations>
  <printOptions/>
  <pageMargins left="0.75" right="0.75" top="1" bottom="1" header="0.51" footer="0.51"/>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G132"/>
  <sheetViews>
    <sheetView zoomScalePageLayoutView="0" workbookViewId="0" topLeftCell="B1">
      <selection activeCell="J23" sqref="J23"/>
    </sheetView>
  </sheetViews>
  <sheetFormatPr defaultColWidth="9.140625" defaultRowHeight="12.75"/>
  <cols>
    <col min="1" max="1" width="9.140625" style="313" customWidth="1"/>
    <col min="2" max="2" width="9.00390625" style="313" customWidth="1"/>
    <col min="3" max="3" width="8.00390625" style="331" customWidth="1"/>
    <col min="4" max="4" width="63.421875" style="313" bestFit="1" customWidth="1"/>
    <col min="5" max="5" width="16.8515625" style="313" bestFit="1" customWidth="1"/>
    <col min="6" max="6" width="12.140625" style="313" bestFit="1" customWidth="1"/>
    <col min="7" max="7" width="8.421875" style="313" bestFit="1" customWidth="1"/>
    <col min="8" max="16384" width="9.140625" style="313" customWidth="1"/>
  </cols>
  <sheetData>
    <row r="1" spans="1:5" s="71" customFormat="1" ht="21.75" customHeight="1">
      <c r="A1" s="775" t="s">
        <v>174</v>
      </c>
      <c r="B1" s="775"/>
      <c r="C1" s="775"/>
      <c r="D1" s="775"/>
      <c r="E1" s="775"/>
    </row>
    <row r="2" spans="1:5" s="71" customFormat="1" ht="21.75" customHeight="1">
      <c r="A2" s="98"/>
      <c r="B2" s="98"/>
      <c r="C2" s="208"/>
      <c r="D2" s="98"/>
      <c r="E2" s="98"/>
    </row>
    <row r="3" spans="1:6" s="71" customFormat="1" ht="48.75" customHeight="1">
      <c r="A3" s="776" t="s">
        <v>175</v>
      </c>
      <c r="B3" s="777"/>
      <c r="C3" s="776"/>
      <c r="D3" s="776"/>
      <c r="E3" s="776"/>
      <c r="F3" s="776"/>
    </row>
    <row r="4" spans="1:7" s="312" customFormat="1" ht="31.5" customHeight="1">
      <c r="A4" s="305"/>
      <c r="B4" s="306" t="s">
        <v>176</v>
      </c>
      <c r="C4" s="307" t="s">
        <v>177</v>
      </c>
      <c r="D4" s="308" t="s">
        <v>178</v>
      </c>
      <c r="E4" s="309" t="s">
        <v>179</v>
      </c>
      <c r="F4" s="310" t="s">
        <v>180</v>
      </c>
      <c r="G4" s="311" t="s">
        <v>181</v>
      </c>
    </row>
    <row r="5" spans="2:7" ht="15.75" thickBot="1">
      <c r="B5" s="314"/>
      <c r="C5" s="315" t="s">
        <v>226</v>
      </c>
      <c r="D5" s="316"/>
      <c r="E5" s="314"/>
      <c r="F5" s="317"/>
      <c r="G5" s="318"/>
    </row>
    <row r="6" spans="2:7" ht="45" customHeight="1">
      <c r="B6" s="587">
        <v>1</v>
      </c>
      <c r="C6" s="588">
        <v>2.6001</v>
      </c>
      <c r="D6" s="589" t="s">
        <v>571</v>
      </c>
      <c r="E6" s="682">
        <v>1</v>
      </c>
      <c r="F6" s="321"/>
      <c r="G6" s="337">
        <f>F6*E6</f>
        <v>0</v>
      </c>
    </row>
    <row r="7" spans="2:7" ht="15.75">
      <c r="B7" s="590">
        <v>2</v>
      </c>
      <c r="C7" s="591">
        <v>2.6002</v>
      </c>
      <c r="D7" s="592" t="s">
        <v>537</v>
      </c>
      <c r="E7" s="682">
        <v>1</v>
      </c>
      <c r="F7" s="321"/>
      <c r="G7" s="337">
        <f aca="true" t="shared" si="0" ref="G7:G24">F7*E7</f>
        <v>0</v>
      </c>
    </row>
    <row r="8" spans="2:7" ht="15.75">
      <c r="B8" s="590">
        <v>3</v>
      </c>
      <c r="C8" s="591">
        <v>2.6003</v>
      </c>
      <c r="D8" s="592" t="s">
        <v>418</v>
      </c>
      <c r="E8" s="682">
        <v>1</v>
      </c>
      <c r="F8" s="321"/>
      <c r="G8" s="337">
        <f t="shared" si="0"/>
        <v>0</v>
      </c>
    </row>
    <row r="9" spans="2:7" ht="15.75">
      <c r="B9" s="590">
        <v>4</v>
      </c>
      <c r="C9" s="591">
        <v>2.604</v>
      </c>
      <c r="D9" s="592" t="s">
        <v>419</v>
      </c>
      <c r="E9" s="682">
        <v>1</v>
      </c>
      <c r="F9" s="321"/>
      <c r="G9" s="337">
        <f t="shared" si="0"/>
        <v>0</v>
      </c>
    </row>
    <row r="10" spans="2:7" ht="31.5">
      <c r="B10" s="590">
        <v>5</v>
      </c>
      <c r="C10" s="591">
        <v>2.60501</v>
      </c>
      <c r="D10" s="592" t="s">
        <v>572</v>
      </c>
      <c r="E10" s="682">
        <v>1</v>
      </c>
      <c r="F10" s="321"/>
      <c r="G10" s="337">
        <f t="shared" si="0"/>
        <v>0</v>
      </c>
    </row>
    <row r="11" spans="2:7" ht="15.75">
      <c r="B11" s="590">
        <v>6</v>
      </c>
      <c r="C11" s="591">
        <v>2.60502</v>
      </c>
      <c r="D11" s="592" t="s">
        <v>573</v>
      </c>
      <c r="E11" s="682">
        <v>1</v>
      </c>
      <c r="F11" s="321"/>
      <c r="G11" s="337">
        <f t="shared" si="0"/>
        <v>0</v>
      </c>
    </row>
    <row r="12" spans="2:7" ht="15.75">
      <c r="B12" s="590">
        <v>7</v>
      </c>
      <c r="C12" s="591">
        <v>2.6059</v>
      </c>
      <c r="D12" s="592" t="s">
        <v>574</v>
      </c>
      <c r="E12" s="682">
        <v>1</v>
      </c>
      <c r="F12" s="321"/>
      <c r="G12" s="337">
        <f t="shared" si="0"/>
        <v>0</v>
      </c>
    </row>
    <row r="13" spans="2:7" ht="31.5">
      <c r="B13" s="590">
        <v>8</v>
      </c>
      <c r="C13" s="591">
        <v>2.6101</v>
      </c>
      <c r="D13" s="592" t="s">
        <v>575</v>
      </c>
      <c r="E13" s="682">
        <v>1</v>
      </c>
      <c r="F13" s="321"/>
      <c r="G13" s="337">
        <f t="shared" si="0"/>
        <v>0</v>
      </c>
    </row>
    <row r="14" spans="2:7" ht="15.75">
      <c r="B14" s="590">
        <v>9</v>
      </c>
      <c r="C14" s="591">
        <v>2.6102</v>
      </c>
      <c r="D14" s="592" t="s">
        <v>576</v>
      </c>
      <c r="E14" s="682">
        <v>1</v>
      </c>
      <c r="F14" s="321"/>
      <c r="G14" s="337">
        <f t="shared" si="0"/>
        <v>0</v>
      </c>
    </row>
    <row r="15" spans="2:7" ht="16.5" thickBot="1">
      <c r="B15" s="594">
        <v>10</v>
      </c>
      <c r="C15" s="595">
        <v>2.6103</v>
      </c>
      <c r="D15" s="596" t="s">
        <v>577</v>
      </c>
      <c r="E15" s="682">
        <v>1</v>
      </c>
      <c r="F15" s="321"/>
      <c r="G15" s="337">
        <f t="shared" si="0"/>
        <v>0</v>
      </c>
    </row>
    <row r="16" spans="2:7" ht="15.75" thickBot="1">
      <c r="B16" s="314"/>
      <c r="C16" s="315" t="s">
        <v>444</v>
      </c>
      <c r="D16" s="316"/>
      <c r="E16" s="683"/>
      <c r="F16" s="317"/>
      <c r="G16" s="337">
        <f t="shared" si="0"/>
        <v>0</v>
      </c>
    </row>
    <row r="17" spans="2:7" ht="15.75">
      <c r="B17" s="598">
        <v>11</v>
      </c>
      <c r="C17" s="588">
        <v>2.1002</v>
      </c>
      <c r="D17" s="589" t="s">
        <v>578</v>
      </c>
      <c r="E17" s="682">
        <v>1</v>
      </c>
      <c r="F17" s="321"/>
      <c r="G17" s="337">
        <f t="shared" si="0"/>
        <v>0</v>
      </c>
    </row>
    <row r="18" spans="2:7" ht="15.75">
      <c r="B18" s="599">
        <v>12</v>
      </c>
      <c r="C18" s="591">
        <v>2.1003</v>
      </c>
      <c r="D18" s="592" t="s">
        <v>421</v>
      </c>
      <c r="E18" s="682">
        <v>1</v>
      </c>
      <c r="F18" s="321"/>
      <c r="G18" s="337">
        <f t="shared" si="0"/>
        <v>0</v>
      </c>
    </row>
    <row r="19" spans="2:7" ht="15.75">
      <c r="B19" s="590">
        <v>13</v>
      </c>
      <c r="C19" s="591">
        <v>2.10063</v>
      </c>
      <c r="D19" s="592" t="s">
        <v>579</v>
      </c>
      <c r="E19" s="682">
        <v>1</v>
      </c>
      <c r="F19" s="321"/>
      <c r="G19" s="337">
        <f t="shared" si="0"/>
        <v>0</v>
      </c>
    </row>
    <row r="20" spans="2:7" ht="15.75">
      <c r="B20" s="599">
        <v>14</v>
      </c>
      <c r="C20" s="591">
        <v>2.1011</v>
      </c>
      <c r="D20" s="592" t="s">
        <v>580</v>
      </c>
      <c r="E20" s="682">
        <v>1</v>
      </c>
      <c r="F20" s="321"/>
      <c r="G20" s="337">
        <f t="shared" si="0"/>
        <v>0</v>
      </c>
    </row>
    <row r="21" spans="2:7" ht="15.75">
      <c r="B21" s="599">
        <v>15</v>
      </c>
      <c r="C21" s="591">
        <v>2.1012</v>
      </c>
      <c r="D21" s="592" t="s">
        <v>581</v>
      </c>
      <c r="E21" s="682">
        <v>1</v>
      </c>
      <c r="F21" s="321"/>
      <c r="G21" s="337">
        <f t="shared" si="0"/>
        <v>0</v>
      </c>
    </row>
    <row r="22" spans="2:7" ht="31.5">
      <c r="B22" s="599">
        <v>16</v>
      </c>
      <c r="C22" s="591">
        <v>2.1014</v>
      </c>
      <c r="D22" s="592" t="s">
        <v>582</v>
      </c>
      <c r="E22" s="682">
        <v>1</v>
      </c>
      <c r="F22" s="321"/>
      <c r="G22" s="337">
        <f t="shared" si="0"/>
        <v>0</v>
      </c>
    </row>
    <row r="23" spans="2:7" ht="15.75">
      <c r="B23" s="590">
        <v>17</v>
      </c>
      <c r="C23" s="591">
        <v>2.1015</v>
      </c>
      <c r="D23" s="592" t="s">
        <v>583</v>
      </c>
      <c r="E23" s="682">
        <v>1</v>
      </c>
      <c r="F23" s="321"/>
      <c r="G23" s="337">
        <f t="shared" si="0"/>
        <v>0</v>
      </c>
    </row>
    <row r="24" spans="2:7" ht="15.75">
      <c r="B24" s="590">
        <v>18</v>
      </c>
      <c r="C24" s="591">
        <v>2.1016</v>
      </c>
      <c r="D24" s="592" t="s">
        <v>584</v>
      </c>
      <c r="E24" s="682">
        <v>1</v>
      </c>
      <c r="F24" s="321"/>
      <c r="G24" s="337">
        <f t="shared" si="0"/>
        <v>0</v>
      </c>
    </row>
    <row r="25" spans="2:7" ht="15.75">
      <c r="B25" s="590">
        <v>19</v>
      </c>
      <c r="C25" s="591">
        <v>2.102</v>
      </c>
      <c r="D25" s="592" t="s">
        <v>585</v>
      </c>
      <c r="E25" s="682">
        <v>1</v>
      </c>
      <c r="F25" s="321"/>
      <c r="G25" s="337">
        <f aca="true" t="shared" si="1" ref="G25:G40">F25*E25</f>
        <v>0</v>
      </c>
    </row>
    <row r="26" spans="2:7" ht="15.75">
      <c r="B26" s="590">
        <v>20</v>
      </c>
      <c r="C26" s="591">
        <v>2.10303</v>
      </c>
      <c r="D26" s="592" t="s">
        <v>422</v>
      </c>
      <c r="E26" s="682">
        <v>1</v>
      </c>
      <c r="F26" s="321"/>
      <c r="G26" s="337">
        <f t="shared" si="1"/>
        <v>0</v>
      </c>
    </row>
    <row r="27" spans="2:7" ht="15.75">
      <c r="B27" s="590">
        <v>21</v>
      </c>
      <c r="C27" s="591">
        <v>2.10304</v>
      </c>
      <c r="D27" s="592" t="s">
        <v>423</v>
      </c>
      <c r="E27" s="682">
        <v>1</v>
      </c>
      <c r="F27" s="321"/>
      <c r="G27" s="337">
        <f t="shared" si="1"/>
        <v>0</v>
      </c>
    </row>
    <row r="28" spans="2:7" ht="15.75">
      <c r="B28" s="590">
        <v>22</v>
      </c>
      <c r="C28" s="591">
        <v>2.10305</v>
      </c>
      <c r="D28" s="592" t="s">
        <v>424</v>
      </c>
      <c r="E28" s="682">
        <v>1</v>
      </c>
      <c r="F28" s="321"/>
      <c r="G28" s="337">
        <f t="shared" si="1"/>
        <v>0</v>
      </c>
    </row>
    <row r="29" spans="2:7" ht="15.75">
      <c r="B29" s="590">
        <v>23</v>
      </c>
      <c r="C29" s="591">
        <v>2.10306</v>
      </c>
      <c r="D29" s="592" t="s">
        <v>425</v>
      </c>
      <c r="E29" s="682">
        <v>1</v>
      </c>
      <c r="F29" s="321"/>
      <c r="G29" s="337">
        <f t="shared" si="1"/>
        <v>0</v>
      </c>
    </row>
    <row r="30" spans="2:7" ht="15.75">
      <c r="B30" s="590">
        <v>24</v>
      </c>
      <c r="C30" s="591">
        <v>2.10402</v>
      </c>
      <c r="D30" s="592" t="s">
        <v>586</v>
      </c>
      <c r="E30" s="682">
        <v>1</v>
      </c>
      <c r="F30" s="321"/>
      <c r="G30" s="337">
        <f t="shared" si="1"/>
        <v>0</v>
      </c>
    </row>
    <row r="31" spans="2:7" ht="15.75">
      <c r="B31" s="590">
        <v>25</v>
      </c>
      <c r="C31" s="591">
        <v>2.10403</v>
      </c>
      <c r="D31" s="592" t="s">
        <v>587</v>
      </c>
      <c r="E31" s="682">
        <v>1</v>
      </c>
      <c r="F31" s="321"/>
      <c r="G31" s="337">
        <f t="shared" si="1"/>
        <v>0</v>
      </c>
    </row>
    <row r="32" spans="2:7" ht="15.75">
      <c r="B32" s="590">
        <v>26</v>
      </c>
      <c r="C32" s="591">
        <v>2.10404</v>
      </c>
      <c r="D32" s="592" t="s">
        <v>182</v>
      </c>
      <c r="E32" s="682">
        <v>1</v>
      </c>
      <c r="F32" s="321"/>
      <c r="G32" s="337">
        <f t="shared" si="1"/>
        <v>0</v>
      </c>
    </row>
    <row r="33" spans="2:7" ht="15.75">
      <c r="B33" s="590">
        <v>27</v>
      </c>
      <c r="C33" s="591">
        <v>2.10406</v>
      </c>
      <c r="D33" s="592" t="s">
        <v>588</v>
      </c>
      <c r="E33" s="682">
        <v>1</v>
      </c>
      <c r="F33" s="321"/>
      <c r="G33" s="337">
        <f t="shared" si="1"/>
        <v>0</v>
      </c>
    </row>
    <row r="34" spans="2:7" ht="15.75">
      <c r="B34" s="590">
        <v>28</v>
      </c>
      <c r="C34" s="591">
        <v>2.10409</v>
      </c>
      <c r="D34" s="592" t="s">
        <v>589</v>
      </c>
      <c r="E34" s="682">
        <v>1</v>
      </c>
      <c r="F34" s="321"/>
      <c r="G34" s="337">
        <f t="shared" si="1"/>
        <v>0</v>
      </c>
    </row>
    <row r="35" spans="2:7" ht="15.75">
      <c r="B35" s="590">
        <v>29</v>
      </c>
      <c r="C35" s="591">
        <v>2.105</v>
      </c>
      <c r="D35" s="592" t="s">
        <v>590</v>
      </c>
      <c r="E35" s="682">
        <v>1</v>
      </c>
      <c r="F35" s="321"/>
      <c r="G35" s="337">
        <f t="shared" si="1"/>
        <v>0</v>
      </c>
    </row>
    <row r="36" spans="2:7" ht="15.75">
      <c r="B36" s="590">
        <v>30</v>
      </c>
      <c r="C36" s="591">
        <v>2.10501</v>
      </c>
      <c r="D36" s="592" t="s">
        <v>591</v>
      </c>
      <c r="E36" s="682">
        <v>1</v>
      </c>
      <c r="F36" s="321"/>
      <c r="G36" s="337">
        <f t="shared" si="1"/>
        <v>0</v>
      </c>
    </row>
    <row r="37" spans="2:7" ht="15.75">
      <c r="B37" s="590">
        <v>31</v>
      </c>
      <c r="C37" s="591">
        <v>2.10503</v>
      </c>
      <c r="D37" s="592" t="s">
        <v>592</v>
      </c>
      <c r="E37" s="682">
        <v>1</v>
      </c>
      <c r="F37" s="321"/>
      <c r="G37" s="337">
        <f t="shared" si="1"/>
        <v>0</v>
      </c>
    </row>
    <row r="38" spans="2:7" ht="15.75">
      <c r="B38" s="590">
        <v>32</v>
      </c>
      <c r="C38" s="591">
        <v>2.10504</v>
      </c>
      <c r="D38" s="592" t="s">
        <v>593</v>
      </c>
      <c r="E38" s="682">
        <v>1</v>
      </c>
      <c r="F38" s="321"/>
      <c r="G38" s="337">
        <f t="shared" si="1"/>
        <v>0</v>
      </c>
    </row>
    <row r="39" spans="2:7" ht="15.75">
      <c r="B39" s="590">
        <v>33</v>
      </c>
      <c r="C39" s="591">
        <v>2.10505</v>
      </c>
      <c r="D39" s="592" t="s">
        <v>594</v>
      </c>
      <c r="E39" s="682">
        <v>1</v>
      </c>
      <c r="F39" s="321"/>
      <c r="G39" s="337">
        <f t="shared" si="1"/>
        <v>0</v>
      </c>
    </row>
    <row r="40" spans="2:7" ht="15.75">
      <c r="B40" s="590">
        <v>34</v>
      </c>
      <c r="C40" s="591">
        <v>2.10506</v>
      </c>
      <c r="D40" s="592" t="s">
        <v>595</v>
      </c>
      <c r="E40" s="682">
        <v>1</v>
      </c>
      <c r="F40" s="321"/>
      <c r="G40" s="337">
        <f t="shared" si="1"/>
        <v>0</v>
      </c>
    </row>
    <row r="41" spans="2:7" ht="15.75">
      <c r="B41" s="590">
        <v>35</v>
      </c>
      <c r="C41" s="591">
        <v>2.10062</v>
      </c>
      <c r="D41" s="592" t="s">
        <v>538</v>
      </c>
      <c r="E41" s="682">
        <v>1</v>
      </c>
      <c r="F41" s="321"/>
      <c r="G41" s="337">
        <f aca="true" t="shared" si="2" ref="G41:G68">F41*E41</f>
        <v>0</v>
      </c>
    </row>
    <row r="42" spans="2:7" ht="15.75">
      <c r="B42" s="590">
        <v>36</v>
      </c>
      <c r="C42" s="591">
        <v>2.10507</v>
      </c>
      <c r="D42" s="592" t="s">
        <v>426</v>
      </c>
      <c r="E42" s="682">
        <v>1</v>
      </c>
      <c r="F42" s="321"/>
      <c r="G42" s="337">
        <f t="shared" si="2"/>
        <v>0</v>
      </c>
    </row>
    <row r="43" spans="2:7" ht="15.75">
      <c r="B43" s="590">
        <v>37</v>
      </c>
      <c r="C43" s="591">
        <v>2.26</v>
      </c>
      <c r="D43" s="592" t="s">
        <v>596</v>
      </c>
      <c r="E43" s="682">
        <v>1</v>
      </c>
      <c r="F43" s="321"/>
      <c r="G43" s="337">
        <f t="shared" si="2"/>
        <v>0</v>
      </c>
    </row>
    <row r="44" spans="2:7" ht="15.75">
      <c r="B44" s="590">
        <v>38</v>
      </c>
      <c r="C44" s="591">
        <v>2.2604</v>
      </c>
      <c r="D44" s="592" t="s">
        <v>597</v>
      </c>
      <c r="E44" s="682">
        <v>1</v>
      </c>
      <c r="F44" s="321"/>
      <c r="G44" s="337">
        <f t="shared" si="2"/>
        <v>0</v>
      </c>
    </row>
    <row r="45" spans="2:7" ht="15.75">
      <c r="B45" s="590">
        <v>39</v>
      </c>
      <c r="C45" s="591">
        <v>2.2612</v>
      </c>
      <c r="D45" s="592" t="s">
        <v>539</v>
      </c>
      <c r="E45" s="682">
        <v>1</v>
      </c>
      <c r="F45" s="321"/>
      <c r="G45" s="337">
        <f t="shared" si="2"/>
        <v>0</v>
      </c>
    </row>
    <row r="46" spans="2:7" ht="31.5">
      <c r="B46" s="590">
        <v>40</v>
      </c>
      <c r="C46" s="591" t="s">
        <v>427</v>
      </c>
      <c r="D46" s="592" t="s">
        <v>598</v>
      </c>
      <c r="E46" s="682">
        <v>1</v>
      </c>
      <c r="F46" s="321"/>
      <c r="G46" s="337">
        <f t="shared" si="2"/>
        <v>0</v>
      </c>
    </row>
    <row r="47" spans="2:7" ht="15.75">
      <c r="B47" s="590">
        <v>41</v>
      </c>
      <c r="C47" s="591">
        <v>2.43092</v>
      </c>
      <c r="D47" s="592" t="s">
        <v>599</v>
      </c>
      <c r="E47" s="682">
        <v>1</v>
      </c>
      <c r="F47" s="321"/>
      <c r="G47" s="337">
        <f t="shared" si="2"/>
        <v>0</v>
      </c>
    </row>
    <row r="48" spans="2:7" ht="15.75">
      <c r="B48" s="590">
        <v>42</v>
      </c>
      <c r="C48" s="591">
        <v>2.2622</v>
      </c>
      <c r="D48" s="592" t="s">
        <v>540</v>
      </c>
      <c r="E48" s="682">
        <v>1</v>
      </c>
      <c r="F48" s="321"/>
      <c r="G48" s="337">
        <f t="shared" si="2"/>
        <v>0</v>
      </c>
    </row>
    <row r="49" spans="2:7" ht="15.75">
      <c r="B49" s="590">
        <v>43</v>
      </c>
      <c r="C49" s="591">
        <v>2.2623</v>
      </c>
      <c r="D49" s="592" t="s">
        <v>541</v>
      </c>
      <c r="E49" s="682">
        <v>1</v>
      </c>
      <c r="F49" s="321"/>
      <c r="G49" s="337">
        <f t="shared" si="2"/>
        <v>0</v>
      </c>
    </row>
    <row r="50" spans="2:7" ht="31.5">
      <c r="B50" s="590">
        <v>44</v>
      </c>
      <c r="C50" s="591" t="s">
        <v>183</v>
      </c>
      <c r="D50" s="592" t="s">
        <v>600</v>
      </c>
      <c r="E50" s="682">
        <v>1</v>
      </c>
      <c r="F50" s="321"/>
      <c r="G50" s="337">
        <f t="shared" si="2"/>
        <v>0</v>
      </c>
    </row>
    <row r="51" spans="2:7" ht="15.75">
      <c r="B51" s="590">
        <v>45</v>
      </c>
      <c r="C51" s="591">
        <v>2.1026</v>
      </c>
      <c r="D51" s="592" t="s">
        <v>601</v>
      </c>
      <c r="E51" s="682">
        <v>1</v>
      </c>
      <c r="F51" s="321"/>
      <c r="G51" s="337">
        <f t="shared" si="2"/>
        <v>0</v>
      </c>
    </row>
    <row r="52" spans="2:7" s="323" customFormat="1" ht="15.75">
      <c r="B52" s="590">
        <v>46</v>
      </c>
      <c r="C52" s="600">
        <v>2.10412</v>
      </c>
      <c r="D52" s="601" t="s">
        <v>542</v>
      </c>
      <c r="E52" s="682">
        <v>1</v>
      </c>
      <c r="F52" s="322"/>
      <c r="G52" s="337">
        <f t="shared" si="2"/>
        <v>0</v>
      </c>
    </row>
    <row r="53" spans="2:7" s="323" customFormat="1" ht="15.75">
      <c r="B53" s="590">
        <v>47</v>
      </c>
      <c r="C53" s="600">
        <v>2.10413</v>
      </c>
      <c r="D53" s="601" t="s">
        <v>543</v>
      </c>
      <c r="E53" s="682">
        <v>1</v>
      </c>
      <c r="F53" s="322"/>
      <c r="G53" s="337">
        <f t="shared" si="2"/>
        <v>0</v>
      </c>
    </row>
    <row r="54" spans="2:7" s="323" customFormat="1" ht="15.75">
      <c r="B54" s="590">
        <v>48</v>
      </c>
      <c r="C54" s="600">
        <v>2.104</v>
      </c>
      <c r="D54" s="601" t="s">
        <v>428</v>
      </c>
      <c r="E54" s="682">
        <v>1</v>
      </c>
      <c r="F54" s="322"/>
      <c r="G54" s="337">
        <f t="shared" si="2"/>
        <v>0</v>
      </c>
    </row>
    <row r="55" spans="2:7" s="323" customFormat="1" ht="15.75">
      <c r="B55" s="590">
        <v>49</v>
      </c>
      <c r="C55" s="600">
        <v>2.1065</v>
      </c>
      <c r="D55" s="601" t="s">
        <v>544</v>
      </c>
      <c r="E55" s="682">
        <v>1</v>
      </c>
      <c r="F55" s="322"/>
      <c r="G55" s="337">
        <f t="shared" si="2"/>
        <v>0</v>
      </c>
    </row>
    <row r="56" spans="2:7" s="323" customFormat="1" ht="15.75">
      <c r="B56" s="590">
        <v>50</v>
      </c>
      <c r="C56" s="600">
        <v>2.1071</v>
      </c>
      <c r="D56" s="601" t="s">
        <v>429</v>
      </c>
      <c r="E56" s="682">
        <v>1</v>
      </c>
      <c r="F56" s="322"/>
      <c r="G56" s="337">
        <f t="shared" si="2"/>
        <v>0</v>
      </c>
    </row>
    <row r="57" spans="2:7" s="323" customFormat="1" ht="16.5" thickBot="1">
      <c r="B57" s="594">
        <v>51</v>
      </c>
      <c r="C57" s="602">
        <v>2.1074</v>
      </c>
      <c r="D57" s="603" t="s">
        <v>430</v>
      </c>
      <c r="E57" s="682">
        <v>1</v>
      </c>
      <c r="F57" s="322"/>
      <c r="G57" s="337">
        <f t="shared" si="2"/>
        <v>0</v>
      </c>
    </row>
    <row r="58" spans="2:7" ht="15">
      <c r="B58" s="324"/>
      <c r="C58" s="325"/>
      <c r="D58" s="316" t="s">
        <v>431</v>
      </c>
      <c r="E58" s="683"/>
      <c r="F58" s="317"/>
      <c r="G58" s="337">
        <f t="shared" si="2"/>
        <v>0</v>
      </c>
    </row>
    <row r="59" spans="2:7" ht="13.5" thickBot="1">
      <c r="B59" s="319"/>
      <c r="C59" s="320"/>
      <c r="D59" s="319"/>
      <c r="E59" s="684"/>
      <c r="F59" s="321"/>
      <c r="G59" s="337">
        <f t="shared" si="2"/>
        <v>0</v>
      </c>
    </row>
    <row r="60" spans="2:7" ht="15.75">
      <c r="B60" s="587">
        <v>52</v>
      </c>
      <c r="C60" s="588">
        <v>2.25</v>
      </c>
      <c r="D60" s="589" t="s">
        <v>602</v>
      </c>
      <c r="E60" s="684">
        <v>2</v>
      </c>
      <c r="F60" s="321"/>
      <c r="G60" s="337">
        <f t="shared" si="2"/>
        <v>0</v>
      </c>
    </row>
    <row r="61" spans="2:7" ht="15.75">
      <c r="B61" s="590">
        <v>53</v>
      </c>
      <c r="C61" s="591">
        <v>2.2502</v>
      </c>
      <c r="D61" s="592" t="s">
        <v>603</v>
      </c>
      <c r="E61" s="684">
        <v>2</v>
      </c>
      <c r="F61" s="321"/>
      <c r="G61" s="337">
        <f t="shared" si="2"/>
        <v>0</v>
      </c>
    </row>
    <row r="62" spans="2:7" ht="15.75">
      <c r="B62" s="590">
        <v>54</v>
      </c>
      <c r="C62" s="591">
        <v>2.2507</v>
      </c>
      <c r="D62" s="592" t="s">
        <v>184</v>
      </c>
      <c r="E62" s="684">
        <v>2</v>
      </c>
      <c r="F62" s="321"/>
      <c r="G62" s="337">
        <f t="shared" si="2"/>
        <v>0</v>
      </c>
    </row>
    <row r="63" spans="2:7" ht="15.75">
      <c r="B63" s="590">
        <v>55</v>
      </c>
      <c r="C63" s="591">
        <v>2.2509</v>
      </c>
      <c r="D63" s="592" t="s">
        <v>185</v>
      </c>
      <c r="E63" s="684">
        <v>2</v>
      </c>
      <c r="F63" s="321"/>
      <c r="G63" s="337">
        <f t="shared" si="2"/>
        <v>0</v>
      </c>
    </row>
    <row r="64" spans="2:7" ht="15.75">
      <c r="B64" s="590">
        <v>56</v>
      </c>
      <c r="C64" s="591">
        <v>2.251</v>
      </c>
      <c r="D64" s="592" t="s">
        <v>186</v>
      </c>
      <c r="E64" s="684">
        <v>2</v>
      </c>
      <c r="F64" s="321"/>
      <c r="G64" s="337">
        <f t="shared" si="2"/>
        <v>0</v>
      </c>
    </row>
    <row r="65" spans="2:7" ht="15.75">
      <c r="B65" s="590">
        <v>57</v>
      </c>
      <c r="C65" s="591">
        <v>2.2514</v>
      </c>
      <c r="D65" s="592" t="s">
        <v>187</v>
      </c>
      <c r="E65" s="684">
        <v>2</v>
      </c>
      <c r="F65" s="321"/>
      <c r="G65" s="337">
        <f t="shared" si="2"/>
        <v>0</v>
      </c>
    </row>
    <row r="66" spans="2:7" ht="15.75">
      <c r="B66" s="590">
        <v>58</v>
      </c>
      <c r="C66" s="591">
        <v>2.2521</v>
      </c>
      <c r="D66" s="592" t="s">
        <v>188</v>
      </c>
      <c r="E66" s="684">
        <v>2</v>
      </c>
      <c r="F66" s="321"/>
      <c r="G66" s="337">
        <f t="shared" si="2"/>
        <v>0</v>
      </c>
    </row>
    <row r="67" spans="2:7" ht="15.75">
      <c r="B67" s="590">
        <v>59</v>
      </c>
      <c r="C67" s="591">
        <v>2.2522</v>
      </c>
      <c r="D67" s="592" t="s">
        <v>189</v>
      </c>
      <c r="E67" s="684">
        <v>2</v>
      </c>
      <c r="F67" s="321"/>
      <c r="G67" s="337">
        <f t="shared" si="2"/>
        <v>0</v>
      </c>
    </row>
    <row r="68" spans="2:7" ht="15.75">
      <c r="B68" s="590">
        <v>60</v>
      </c>
      <c r="C68" s="591">
        <v>2.2523</v>
      </c>
      <c r="D68" s="592" t="s">
        <v>190</v>
      </c>
      <c r="E68" s="684">
        <v>2</v>
      </c>
      <c r="F68" s="321"/>
      <c r="G68" s="337">
        <f t="shared" si="2"/>
        <v>0</v>
      </c>
    </row>
    <row r="69" spans="2:7" ht="15.75">
      <c r="B69" s="590">
        <v>61</v>
      </c>
      <c r="C69" s="591">
        <v>2.2525</v>
      </c>
      <c r="D69" s="592" t="s">
        <v>545</v>
      </c>
      <c r="E69" s="684">
        <v>2</v>
      </c>
      <c r="F69" s="321"/>
      <c r="G69" s="337">
        <f aca="true" t="shared" si="3" ref="G69:G98">F69*E69</f>
        <v>0</v>
      </c>
    </row>
    <row r="70" spans="2:7" ht="15.75">
      <c r="B70" s="590">
        <v>62</v>
      </c>
      <c r="C70" s="591">
        <v>2.327091</v>
      </c>
      <c r="D70" s="592" t="s">
        <v>432</v>
      </c>
      <c r="E70" s="684">
        <v>2</v>
      </c>
      <c r="F70" s="321"/>
      <c r="G70" s="337">
        <f t="shared" si="3"/>
        <v>0</v>
      </c>
    </row>
    <row r="71" spans="2:7" ht="15.75">
      <c r="B71" s="590">
        <v>63</v>
      </c>
      <c r="C71" s="591">
        <v>2.327092</v>
      </c>
      <c r="D71" s="592" t="s">
        <v>604</v>
      </c>
      <c r="E71" s="684">
        <v>2</v>
      </c>
      <c r="F71" s="321"/>
      <c r="G71" s="337">
        <f t="shared" si="3"/>
        <v>0</v>
      </c>
    </row>
    <row r="72" spans="2:7" ht="15.75">
      <c r="B72" s="590">
        <v>64</v>
      </c>
      <c r="C72" s="591">
        <v>2.327093</v>
      </c>
      <c r="D72" s="592" t="s">
        <v>605</v>
      </c>
      <c r="E72" s="684">
        <v>2</v>
      </c>
      <c r="F72" s="321"/>
      <c r="G72" s="337">
        <f t="shared" si="3"/>
        <v>0</v>
      </c>
    </row>
    <row r="73" spans="2:7" ht="15.75">
      <c r="B73" s="590">
        <v>65</v>
      </c>
      <c r="C73" s="591">
        <v>2.3271</v>
      </c>
      <c r="D73" s="592" t="s">
        <v>606</v>
      </c>
      <c r="E73" s="684">
        <v>2</v>
      </c>
      <c r="F73" s="321"/>
      <c r="G73" s="337">
        <f t="shared" si="3"/>
        <v>0</v>
      </c>
    </row>
    <row r="74" spans="2:7" ht="15.75">
      <c r="B74" s="590">
        <v>66</v>
      </c>
      <c r="C74" s="591">
        <v>2.4</v>
      </c>
      <c r="D74" s="592" t="s">
        <v>433</v>
      </c>
      <c r="E74" s="684">
        <v>2</v>
      </c>
      <c r="F74" s="321"/>
      <c r="G74" s="337">
        <f t="shared" si="3"/>
        <v>0</v>
      </c>
    </row>
    <row r="75" spans="2:7" ht="15.75">
      <c r="B75" s="590">
        <v>67</v>
      </c>
      <c r="C75" s="591">
        <v>2.4001</v>
      </c>
      <c r="D75" s="592" t="s">
        <v>607</v>
      </c>
      <c r="E75" s="684">
        <v>2</v>
      </c>
      <c r="F75" s="321"/>
      <c r="G75" s="337">
        <f t="shared" si="3"/>
        <v>0</v>
      </c>
    </row>
    <row r="76" spans="2:7" ht="15.75">
      <c r="B76" s="590">
        <v>68</v>
      </c>
      <c r="C76" s="591">
        <v>2.40013</v>
      </c>
      <c r="D76" s="592" t="s">
        <v>434</v>
      </c>
      <c r="E76" s="684">
        <v>2</v>
      </c>
      <c r="F76" s="321"/>
      <c r="G76" s="337">
        <f t="shared" si="3"/>
        <v>0</v>
      </c>
    </row>
    <row r="77" spans="2:7" ht="15.75">
      <c r="B77" s="590">
        <v>69</v>
      </c>
      <c r="C77" s="591">
        <v>2.40203</v>
      </c>
      <c r="D77" s="592" t="s">
        <v>191</v>
      </c>
      <c r="E77" s="684">
        <v>2</v>
      </c>
      <c r="F77" s="321"/>
      <c r="G77" s="337">
        <f t="shared" si="3"/>
        <v>0</v>
      </c>
    </row>
    <row r="78" spans="2:7" ht="15.75">
      <c r="B78" s="590">
        <v>70</v>
      </c>
      <c r="C78" s="591">
        <v>2.430011</v>
      </c>
      <c r="D78" s="592" t="s">
        <v>192</v>
      </c>
      <c r="E78" s="684">
        <v>2</v>
      </c>
      <c r="F78" s="321"/>
      <c r="G78" s="337">
        <f t="shared" si="3"/>
        <v>0</v>
      </c>
    </row>
    <row r="79" spans="2:7" ht="15.75">
      <c r="B79" s="590">
        <v>71</v>
      </c>
      <c r="C79" s="591">
        <v>2.430012</v>
      </c>
      <c r="D79" s="592" t="s">
        <v>193</v>
      </c>
      <c r="E79" s="684">
        <v>2</v>
      </c>
      <c r="F79" s="321"/>
      <c r="G79" s="337">
        <f t="shared" si="3"/>
        <v>0</v>
      </c>
    </row>
    <row r="80" spans="2:7" ht="15.75">
      <c r="B80" s="590">
        <v>72</v>
      </c>
      <c r="C80" s="591">
        <v>2.4301</v>
      </c>
      <c r="D80" s="592" t="s">
        <v>194</v>
      </c>
      <c r="E80" s="684">
        <v>2</v>
      </c>
      <c r="F80" s="321"/>
      <c r="G80" s="337">
        <f t="shared" si="3"/>
        <v>0</v>
      </c>
    </row>
    <row r="81" spans="2:7" ht="15.75">
      <c r="B81" s="590">
        <v>73</v>
      </c>
      <c r="C81" s="591">
        <v>2.43011</v>
      </c>
      <c r="D81" s="592" t="s">
        <v>435</v>
      </c>
      <c r="E81" s="684">
        <v>2</v>
      </c>
      <c r="F81" s="321"/>
      <c r="G81" s="337">
        <f t="shared" si="3"/>
        <v>0</v>
      </c>
    </row>
    <row r="82" spans="2:7" ht="15.75">
      <c r="B82" s="590">
        <v>74</v>
      </c>
      <c r="C82" s="591">
        <v>2.43012</v>
      </c>
      <c r="D82" s="592" t="s">
        <v>195</v>
      </c>
      <c r="E82" s="684">
        <v>2</v>
      </c>
      <c r="F82" s="321"/>
      <c r="G82" s="337">
        <f t="shared" si="3"/>
        <v>0</v>
      </c>
    </row>
    <row r="83" spans="2:7" ht="15.75">
      <c r="B83" s="590">
        <v>75</v>
      </c>
      <c r="C83" s="591">
        <v>2.43014</v>
      </c>
      <c r="D83" s="592" t="s">
        <v>196</v>
      </c>
      <c r="E83" s="684">
        <v>2</v>
      </c>
      <c r="F83" s="321"/>
      <c r="G83" s="337">
        <f t="shared" si="3"/>
        <v>0</v>
      </c>
    </row>
    <row r="84" spans="2:7" ht="15.75">
      <c r="B84" s="590">
        <v>76</v>
      </c>
      <c r="C84" s="591">
        <v>2.40053</v>
      </c>
      <c r="D84" s="592" t="s">
        <v>608</v>
      </c>
      <c r="E84" s="684">
        <v>2</v>
      </c>
      <c r="F84" s="321"/>
      <c r="G84" s="337">
        <f t="shared" si="3"/>
        <v>0</v>
      </c>
    </row>
    <row r="85" spans="2:7" ht="15.75">
      <c r="B85" s="590">
        <v>77</v>
      </c>
      <c r="C85" s="591">
        <v>2.4304</v>
      </c>
      <c r="D85" s="592" t="s">
        <v>436</v>
      </c>
      <c r="E85" s="684">
        <v>2</v>
      </c>
      <c r="F85" s="321"/>
      <c r="G85" s="337">
        <f t="shared" si="3"/>
        <v>0</v>
      </c>
    </row>
    <row r="86" spans="2:7" ht="15.75">
      <c r="B86" s="590">
        <v>78</v>
      </c>
      <c r="C86" s="591">
        <v>2.43044</v>
      </c>
      <c r="D86" s="592" t="s">
        <v>197</v>
      </c>
      <c r="E86" s="684">
        <v>2</v>
      </c>
      <c r="F86" s="321"/>
      <c r="G86" s="337">
        <f t="shared" si="3"/>
        <v>0</v>
      </c>
    </row>
    <row r="87" spans="2:7" ht="15.75">
      <c r="B87" s="590">
        <v>79</v>
      </c>
      <c r="C87" s="591">
        <v>2.43135</v>
      </c>
      <c r="D87" s="592" t="s">
        <v>198</v>
      </c>
      <c r="E87" s="684">
        <v>2</v>
      </c>
      <c r="F87" s="321"/>
      <c r="G87" s="337">
        <f t="shared" si="3"/>
        <v>0</v>
      </c>
    </row>
    <row r="88" spans="2:7" ht="16.5" thickBot="1">
      <c r="B88" s="594">
        <v>80</v>
      </c>
      <c r="C88" s="595">
        <v>2.43136</v>
      </c>
      <c r="D88" s="596" t="s">
        <v>437</v>
      </c>
      <c r="E88" s="684">
        <v>2</v>
      </c>
      <c r="F88" s="321"/>
      <c r="G88" s="337">
        <f t="shared" si="3"/>
        <v>0</v>
      </c>
    </row>
    <row r="89" spans="2:7" ht="15">
      <c r="B89" s="326"/>
      <c r="C89" s="327"/>
      <c r="D89" s="328" t="s">
        <v>229</v>
      </c>
      <c r="E89" s="685"/>
      <c r="F89" s="329"/>
      <c r="G89" s="337">
        <f t="shared" si="3"/>
        <v>0</v>
      </c>
    </row>
    <row r="90" spans="2:7" ht="15">
      <c r="B90" s="319"/>
      <c r="C90" s="320"/>
      <c r="D90" s="328" t="s">
        <v>438</v>
      </c>
      <c r="E90" s="684"/>
      <c r="F90" s="321"/>
      <c r="G90" s="337">
        <f t="shared" si="3"/>
        <v>0</v>
      </c>
    </row>
    <row r="91" spans="2:7" ht="47.25">
      <c r="B91" s="610">
        <v>81</v>
      </c>
      <c r="C91" s="611">
        <v>2.3025</v>
      </c>
      <c r="D91" s="612" t="s">
        <v>609</v>
      </c>
      <c r="E91" s="682">
        <v>3</v>
      </c>
      <c r="F91" s="321"/>
      <c r="G91" s="337">
        <f t="shared" si="3"/>
        <v>0</v>
      </c>
    </row>
    <row r="92" spans="2:7" ht="31.5">
      <c r="B92" s="613">
        <v>82</v>
      </c>
      <c r="C92" s="614">
        <v>2.50102</v>
      </c>
      <c r="D92" s="615" t="s">
        <v>610</v>
      </c>
      <c r="E92" s="682">
        <v>3</v>
      </c>
      <c r="F92" s="321"/>
      <c r="G92" s="337">
        <f t="shared" si="3"/>
        <v>0</v>
      </c>
    </row>
    <row r="93" spans="2:7" ht="15.75" thickBot="1">
      <c r="B93" s="319"/>
      <c r="C93" s="320"/>
      <c r="D93" s="328" t="s">
        <v>439</v>
      </c>
      <c r="E93" s="684"/>
      <c r="F93" s="321"/>
      <c r="G93" s="337">
        <f t="shared" si="3"/>
        <v>0</v>
      </c>
    </row>
    <row r="94" spans="2:7" ht="30">
      <c r="B94" s="618">
        <v>83</v>
      </c>
      <c r="C94" s="619">
        <v>2.31</v>
      </c>
      <c r="D94" s="620" t="s">
        <v>546</v>
      </c>
      <c r="E94" s="682">
        <v>3</v>
      </c>
      <c r="F94" s="321"/>
      <c r="G94" s="337">
        <f t="shared" si="3"/>
        <v>0</v>
      </c>
    </row>
    <row r="95" spans="2:7" ht="15">
      <c r="B95" s="319"/>
      <c r="C95" s="320"/>
      <c r="D95" s="328" t="s">
        <v>440</v>
      </c>
      <c r="E95" s="684"/>
      <c r="F95" s="321"/>
      <c r="G95" s="337">
        <f t="shared" si="3"/>
        <v>0</v>
      </c>
    </row>
    <row r="96" spans="2:7" ht="15">
      <c r="B96" s="624">
        <v>84</v>
      </c>
      <c r="C96" s="625">
        <v>2.3062</v>
      </c>
      <c r="D96" s="626" t="s">
        <v>548</v>
      </c>
      <c r="E96" s="684">
        <v>3</v>
      </c>
      <c r="F96" s="321"/>
      <c r="G96" s="337">
        <f t="shared" si="3"/>
        <v>0</v>
      </c>
    </row>
    <row r="97" spans="2:7" ht="15">
      <c r="B97" s="627">
        <v>85</v>
      </c>
      <c r="C97" s="628">
        <v>2.51</v>
      </c>
      <c r="D97" s="629" t="s">
        <v>441</v>
      </c>
      <c r="E97" s="684">
        <v>3</v>
      </c>
      <c r="F97" s="321"/>
      <c r="G97" s="337">
        <f t="shared" si="3"/>
        <v>0</v>
      </c>
    </row>
    <row r="98" spans="2:7" ht="15.75" thickBot="1">
      <c r="B98" s="630">
        <v>86</v>
      </c>
      <c r="C98" s="631">
        <v>2.2701</v>
      </c>
      <c r="D98" s="632" t="s">
        <v>199</v>
      </c>
      <c r="E98" s="684">
        <v>3</v>
      </c>
      <c r="F98" s="321"/>
      <c r="G98" s="337">
        <f t="shared" si="3"/>
        <v>0</v>
      </c>
    </row>
    <row r="99" spans="2:7" ht="16.5" thickBot="1">
      <c r="B99" s="633"/>
      <c r="C99" s="570"/>
      <c r="D99" s="673" t="s">
        <v>549</v>
      </c>
      <c r="E99" s="684"/>
      <c r="F99" s="321"/>
      <c r="G99" s="337"/>
    </row>
    <row r="100" spans="2:7" ht="31.5">
      <c r="B100" s="610">
        <v>87</v>
      </c>
      <c r="C100" s="611">
        <v>2.3074</v>
      </c>
      <c r="D100" s="612" t="s">
        <v>550</v>
      </c>
      <c r="E100" s="684">
        <v>3</v>
      </c>
      <c r="F100" s="321"/>
      <c r="G100" s="337">
        <f aca="true" t="shared" si="4" ref="G100:G127">F100*E100</f>
        <v>0</v>
      </c>
    </row>
    <row r="101" spans="2:7" ht="30" customHeight="1">
      <c r="B101" s="599">
        <v>88</v>
      </c>
      <c r="C101" s="593">
        <v>2.30701</v>
      </c>
      <c r="D101" s="635" t="s">
        <v>551</v>
      </c>
      <c r="E101" s="682">
        <v>3</v>
      </c>
      <c r="F101" s="321"/>
      <c r="G101" s="337">
        <f t="shared" si="4"/>
        <v>0</v>
      </c>
    </row>
    <row r="102" spans="2:7" ht="31.5">
      <c r="B102" s="636">
        <v>89</v>
      </c>
      <c r="C102" s="637">
        <v>2.30741</v>
      </c>
      <c r="D102" s="638" t="s">
        <v>552</v>
      </c>
      <c r="E102" s="686">
        <v>3</v>
      </c>
      <c r="F102" s="321"/>
      <c r="G102" s="337">
        <f t="shared" si="4"/>
        <v>0</v>
      </c>
    </row>
    <row r="103" spans="2:7" s="323" customFormat="1" ht="31.5">
      <c r="B103" s="639">
        <v>90</v>
      </c>
      <c r="C103" s="591">
        <v>2.30643</v>
      </c>
      <c r="D103" s="638" t="s">
        <v>646</v>
      </c>
      <c r="E103" s="687">
        <v>3</v>
      </c>
      <c r="F103" s="322"/>
      <c r="G103" s="337">
        <f t="shared" si="4"/>
        <v>0</v>
      </c>
    </row>
    <row r="104" spans="2:7" s="323" customFormat="1" ht="31.5">
      <c r="B104" s="599">
        <v>91</v>
      </c>
      <c r="C104" s="600" t="s">
        <v>442</v>
      </c>
      <c r="D104" s="592" t="s">
        <v>612</v>
      </c>
      <c r="E104" s="688">
        <v>3</v>
      </c>
      <c r="F104" s="322"/>
      <c r="G104" s="337">
        <f t="shared" si="4"/>
        <v>0</v>
      </c>
    </row>
    <row r="105" spans="2:7" ht="32.25" thickBot="1">
      <c r="B105" s="613">
        <v>92</v>
      </c>
      <c r="C105" s="614">
        <v>2.50114</v>
      </c>
      <c r="D105" s="615" t="s">
        <v>553</v>
      </c>
      <c r="E105" s="682">
        <v>3</v>
      </c>
      <c r="F105" s="321"/>
      <c r="G105" s="337">
        <f t="shared" si="4"/>
        <v>0</v>
      </c>
    </row>
    <row r="106" spans="2:7" ht="16.5" thickBot="1">
      <c r="B106" s="608"/>
      <c r="C106" s="542"/>
      <c r="D106" s="674" t="s">
        <v>554</v>
      </c>
      <c r="E106" s="684"/>
      <c r="F106" s="321"/>
      <c r="G106" s="337">
        <f t="shared" si="4"/>
        <v>0</v>
      </c>
    </row>
    <row r="107" spans="2:7" ht="32.25" thickBot="1">
      <c r="B107" s="641">
        <v>93</v>
      </c>
      <c r="C107" s="642">
        <v>2.308</v>
      </c>
      <c r="D107" s="643" t="s">
        <v>613</v>
      </c>
      <c r="E107" s="682">
        <v>3</v>
      </c>
      <c r="F107" s="321"/>
      <c r="G107" s="337">
        <f t="shared" si="4"/>
        <v>0</v>
      </c>
    </row>
    <row r="108" spans="2:7" ht="16.5" thickBot="1">
      <c r="B108" s="608"/>
      <c r="C108" s="644"/>
      <c r="D108" s="675" t="s">
        <v>555</v>
      </c>
      <c r="E108" s="684"/>
      <c r="F108" s="321"/>
      <c r="G108" s="337">
        <f t="shared" si="4"/>
        <v>0</v>
      </c>
    </row>
    <row r="109" spans="2:7" ht="32.25" thickBot="1">
      <c r="B109" s="646">
        <v>94</v>
      </c>
      <c r="C109" s="642">
        <v>2.305</v>
      </c>
      <c r="D109" s="643" t="s">
        <v>614</v>
      </c>
      <c r="E109" s="682">
        <v>3</v>
      </c>
      <c r="F109" s="321"/>
      <c r="G109" s="337">
        <f t="shared" si="4"/>
        <v>0</v>
      </c>
    </row>
    <row r="110" spans="2:7" ht="16.5" thickBot="1">
      <c r="B110" s="608"/>
      <c r="C110" s="644"/>
      <c r="D110" s="675" t="s">
        <v>556</v>
      </c>
      <c r="E110" s="684"/>
      <c r="F110" s="321"/>
      <c r="G110" s="337">
        <f t="shared" si="4"/>
        <v>0</v>
      </c>
    </row>
    <row r="111" spans="2:7" s="323" customFormat="1" ht="32.25" thickBot="1">
      <c r="B111" s="647">
        <v>95</v>
      </c>
      <c r="C111" s="642">
        <v>2.3022</v>
      </c>
      <c r="D111" s="648" t="s">
        <v>557</v>
      </c>
      <c r="E111" s="687">
        <v>3</v>
      </c>
      <c r="F111" s="322"/>
      <c r="G111" s="337">
        <f t="shared" si="4"/>
        <v>0</v>
      </c>
    </row>
    <row r="112" spans="2:7" ht="16.5" thickBot="1">
      <c r="B112" s="608"/>
      <c r="C112" s="644"/>
      <c r="D112" s="675" t="s">
        <v>558</v>
      </c>
      <c r="E112" s="684"/>
      <c r="F112" s="321"/>
      <c r="G112" s="337">
        <f t="shared" si="4"/>
        <v>0</v>
      </c>
    </row>
    <row r="113" spans="2:7" ht="32.25" thickBot="1">
      <c r="B113" s="647">
        <v>96</v>
      </c>
      <c r="C113" s="649">
        <v>2.304</v>
      </c>
      <c r="D113" s="643" t="s">
        <v>615</v>
      </c>
      <c r="E113" s="682">
        <v>3</v>
      </c>
      <c r="F113" s="321"/>
      <c r="G113" s="337">
        <f t="shared" si="4"/>
        <v>0</v>
      </c>
    </row>
    <row r="114" spans="2:7" ht="16.5" thickBot="1">
      <c r="B114" s="608"/>
      <c r="C114" s="644"/>
      <c r="D114" s="675" t="s">
        <v>559</v>
      </c>
      <c r="E114" s="684"/>
      <c r="F114" s="321"/>
      <c r="G114" s="337">
        <f t="shared" si="4"/>
        <v>0</v>
      </c>
    </row>
    <row r="115" spans="2:7" ht="31.5">
      <c r="B115" s="650">
        <v>97</v>
      </c>
      <c r="C115" s="611">
        <v>2.5032</v>
      </c>
      <c r="D115" s="612" t="s">
        <v>616</v>
      </c>
      <c r="E115" s="682">
        <v>3</v>
      </c>
      <c r="F115" s="321"/>
      <c r="G115" s="337">
        <f t="shared" si="4"/>
        <v>0</v>
      </c>
    </row>
    <row r="116" spans="2:7" ht="32.25" thickBot="1">
      <c r="B116" s="613">
        <v>98</v>
      </c>
      <c r="C116" s="614">
        <v>2.501202</v>
      </c>
      <c r="D116" s="615" t="s">
        <v>617</v>
      </c>
      <c r="E116" s="682">
        <v>3</v>
      </c>
      <c r="F116" s="321"/>
      <c r="G116" s="337">
        <f t="shared" si="4"/>
        <v>0</v>
      </c>
    </row>
    <row r="117" spans="2:7" ht="32.25" thickBot="1">
      <c r="B117" s="651"/>
      <c r="C117" s="644"/>
      <c r="D117" s="676" t="s">
        <v>560</v>
      </c>
      <c r="E117" s="689"/>
      <c r="F117" s="321"/>
      <c r="G117" s="337">
        <f t="shared" si="4"/>
        <v>0</v>
      </c>
    </row>
    <row r="118" spans="2:7" ht="15.75">
      <c r="B118" s="650">
        <v>99</v>
      </c>
      <c r="C118" s="611">
        <v>2.313</v>
      </c>
      <c r="D118" s="612" t="s">
        <v>561</v>
      </c>
      <c r="E118" s="684">
        <v>3</v>
      </c>
      <c r="F118" s="321"/>
      <c r="G118" s="337">
        <f t="shared" si="4"/>
        <v>0</v>
      </c>
    </row>
    <row r="119" spans="2:7" ht="16.5" thickBot="1">
      <c r="B119" s="653">
        <v>100</v>
      </c>
      <c r="C119" s="614">
        <v>2.502</v>
      </c>
      <c r="D119" s="615" t="s">
        <v>562</v>
      </c>
      <c r="E119" s="684">
        <v>3</v>
      </c>
      <c r="F119" s="321"/>
      <c r="G119" s="337">
        <f t="shared" si="4"/>
        <v>0</v>
      </c>
    </row>
    <row r="120" spans="2:7" ht="16.5" thickBot="1">
      <c r="B120" s="677"/>
      <c r="C120" s="678"/>
      <c r="D120" s="679" t="s">
        <v>563</v>
      </c>
      <c r="E120" s="690"/>
      <c r="F120" s="574"/>
      <c r="G120" s="337">
        <f t="shared" si="4"/>
        <v>0</v>
      </c>
    </row>
    <row r="121" spans="2:7" ht="15.75">
      <c r="B121" s="610">
        <v>101</v>
      </c>
      <c r="C121" s="611">
        <v>2.90211</v>
      </c>
      <c r="D121" s="612" t="s">
        <v>564</v>
      </c>
      <c r="E121" s="682"/>
      <c r="F121" s="321"/>
      <c r="G121" s="337">
        <f t="shared" si="4"/>
        <v>0</v>
      </c>
    </row>
    <row r="122" spans="2:7" ht="15.75">
      <c r="B122" s="599">
        <v>102</v>
      </c>
      <c r="C122" s="591">
        <v>2.90212</v>
      </c>
      <c r="D122" s="592" t="s">
        <v>565</v>
      </c>
      <c r="E122" s="682"/>
      <c r="F122" s="321"/>
      <c r="G122" s="337">
        <f t="shared" si="4"/>
        <v>0</v>
      </c>
    </row>
    <row r="123" spans="2:7" ht="31.5">
      <c r="B123" s="590">
        <v>103</v>
      </c>
      <c r="C123" s="591">
        <v>2.90101</v>
      </c>
      <c r="D123" s="592" t="s">
        <v>566</v>
      </c>
      <c r="E123" s="682"/>
      <c r="F123" s="321"/>
      <c r="G123" s="337">
        <f t="shared" si="4"/>
        <v>0</v>
      </c>
    </row>
    <row r="124" spans="2:7" ht="31.5">
      <c r="B124" s="590">
        <v>104</v>
      </c>
      <c r="C124" s="591">
        <v>2.90102</v>
      </c>
      <c r="D124" s="592" t="s">
        <v>567</v>
      </c>
      <c r="E124" s="682"/>
      <c r="F124" s="321"/>
      <c r="G124" s="337">
        <f t="shared" si="4"/>
        <v>0</v>
      </c>
    </row>
    <row r="125" spans="2:7" ht="15.75">
      <c r="B125" s="599">
        <v>105</v>
      </c>
      <c r="C125" s="591">
        <v>2.903</v>
      </c>
      <c r="D125" s="592" t="s">
        <v>443</v>
      </c>
      <c r="E125" s="684"/>
      <c r="F125" s="321"/>
      <c r="G125" s="337">
        <f t="shared" si="4"/>
        <v>0</v>
      </c>
    </row>
    <row r="126" spans="2:7" ht="15.75">
      <c r="B126" s="599">
        <v>106</v>
      </c>
      <c r="C126" s="591">
        <v>2.9022</v>
      </c>
      <c r="D126" s="592" t="s">
        <v>568</v>
      </c>
      <c r="E126" s="682"/>
      <c r="F126" s="321"/>
      <c r="G126" s="337">
        <f t="shared" si="4"/>
        <v>0</v>
      </c>
    </row>
    <row r="127" spans="2:7" ht="15.75">
      <c r="B127" s="613">
        <v>107</v>
      </c>
      <c r="C127" s="614">
        <v>2.916</v>
      </c>
      <c r="D127" s="615" t="s">
        <v>569</v>
      </c>
      <c r="E127" s="691"/>
      <c r="F127" s="330"/>
      <c r="G127" s="338">
        <f t="shared" si="4"/>
        <v>0</v>
      </c>
    </row>
    <row r="128" spans="2:7" ht="15.75">
      <c r="B128" s="680">
        <v>108</v>
      </c>
      <c r="C128" s="591">
        <v>2.9025</v>
      </c>
      <c r="D128" s="592" t="s">
        <v>570</v>
      </c>
      <c r="E128" s="692"/>
      <c r="F128" s="583"/>
      <c r="G128" s="337">
        <f>F128*E128</f>
        <v>0</v>
      </c>
    </row>
    <row r="129" spans="6:7" ht="12.75">
      <c r="F129" s="681" t="s">
        <v>231</v>
      </c>
      <c r="G129" s="582">
        <f>SUM(G6:G128)</f>
        <v>0</v>
      </c>
    </row>
    <row r="130" spans="2:6" ht="15.75">
      <c r="B130" s="332" t="s">
        <v>201</v>
      </c>
      <c r="C130" s="778" t="s">
        <v>202</v>
      </c>
      <c r="D130" s="778"/>
      <c r="E130" s="778"/>
      <c r="F130" s="778"/>
    </row>
    <row r="131" spans="2:6" ht="15.75">
      <c r="B131" s="333"/>
      <c r="C131" s="334"/>
      <c r="D131" s="335"/>
      <c r="E131" s="335"/>
      <c r="F131" s="335"/>
    </row>
    <row r="132" spans="2:6" ht="15.75">
      <c r="B132" s="779" t="s">
        <v>203</v>
      </c>
      <c r="C132" s="779"/>
      <c r="D132" s="779"/>
      <c r="E132" s="779"/>
      <c r="F132" s="336"/>
    </row>
  </sheetData>
  <sheetProtection password="DCB6" sheet="1" selectLockedCells="1"/>
  <mergeCells count="4">
    <mergeCell ref="A1:E1"/>
    <mergeCell ref="A3:F3"/>
    <mergeCell ref="C130:F130"/>
    <mergeCell ref="B132:E132"/>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rgb="FFFFC000"/>
  </sheetPr>
  <dimension ref="A1:AF144"/>
  <sheetViews>
    <sheetView tabSelected="1" zoomScale="85" zoomScaleNormal="85" zoomScalePageLayoutView="0" workbookViewId="0" topLeftCell="A118">
      <selection activeCell="T122" sqref="T122"/>
    </sheetView>
  </sheetViews>
  <sheetFormatPr defaultColWidth="8.8515625" defaultRowHeight="12.75"/>
  <cols>
    <col min="1" max="1" width="7.7109375" style="312" customWidth="1"/>
    <col min="2" max="2" width="10.57421875" style="362" customWidth="1"/>
    <col min="3" max="3" width="39.8515625" style="312" customWidth="1"/>
    <col min="4" max="4" width="8.421875" style="336" customWidth="1"/>
    <col min="5" max="5" width="7.140625" style="336" customWidth="1"/>
    <col min="6" max="6" width="8.57421875" style="367" customWidth="1"/>
    <col min="7" max="7" width="6.57421875" style="366" customWidth="1"/>
    <col min="8" max="8" width="7.57421875" style="366" customWidth="1"/>
    <col min="9" max="12" width="6.57421875" style="366" customWidth="1"/>
    <col min="13" max="13" width="6.57421875" style="336" customWidth="1"/>
    <col min="14" max="14" width="6.28125" style="336" customWidth="1"/>
    <col min="15" max="15" width="14.8515625" style="336" customWidth="1"/>
    <col min="16" max="16" width="11.7109375" style="336" customWidth="1"/>
    <col min="17" max="17" width="6.57421875" style="367" customWidth="1"/>
    <col min="18" max="18" width="6.57421875" style="368" customWidth="1"/>
    <col min="19" max="19" width="7.57421875" style="366" customWidth="1"/>
    <col min="20" max="21" width="6.57421875" style="366" customWidth="1"/>
    <col min="22" max="22" width="7.140625" style="366" customWidth="1"/>
    <col min="23" max="23" width="6.57421875" style="366" customWidth="1"/>
    <col min="24" max="24" width="6.57421875" style="336" customWidth="1"/>
    <col min="25" max="25" width="14.57421875" style="336" bestFit="1" customWidth="1"/>
    <col min="26" max="26" width="17.28125" style="367" customWidth="1"/>
    <col min="27" max="16384" width="8.8515625" style="312" customWidth="1"/>
  </cols>
  <sheetData>
    <row r="1" spans="1:26" s="71" customFormat="1" ht="15.75">
      <c r="A1" s="72" t="s">
        <v>174</v>
      </c>
      <c r="B1" s="204"/>
      <c r="C1" s="72"/>
      <c r="D1" s="72"/>
      <c r="E1" s="72"/>
      <c r="F1" s="72"/>
      <c r="G1" s="72"/>
      <c r="H1" s="72"/>
      <c r="I1" s="72"/>
      <c r="J1" s="72"/>
      <c r="K1" s="72"/>
      <c r="L1" s="72"/>
      <c r="M1" s="72"/>
      <c r="N1" s="72"/>
      <c r="O1" s="72"/>
      <c r="P1" s="72"/>
      <c r="Q1" s="72"/>
      <c r="R1" s="81"/>
      <c r="S1" s="72"/>
      <c r="T1" s="72"/>
      <c r="U1" s="72"/>
      <c r="V1" s="72"/>
      <c r="W1" s="72"/>
      <c r="X1" s="72"/>
      <c r="Y1" s="72"/>
      <c r="Z1" s="72"/>
    </row>
    <row r="2" spans="1:26" s="71" customFormat="1" ht="15.75">
      <c r="A2" s="72"/>
      <c r="B2" s="204"/>
      <c r="C2" s="72"/>
      <c r="D2" s="72"/>
      <c r="E2" s="72"/>
      <c r="F2" s="72"/>
      <c r="G2" s="72"/>
      <c r="H2" s="72"/>
      <c r="I2" s="72"/>
      <c r="J2" s="72"/>
      <c r="K2" s="72"/>
      <c r="L2" s="72"/>
      <c r="M2" s="72"/>
      <c r="N2" s="72"/>
      <c r="O2" s="72"/>
      <c r="P2" s="72"/>
      <c r="Q2" s="72"/>
      <c r="R2" s="81"/>
      <c r="S2" s="72"/>
      <c r="T2" s="72"/>
      <c r="U2" s="72"/>
      <c r="V2" s="72"/>
      <c r="W2" s="72"/>
      <c r="X2" s="72"/>
      <c r="Y2" s="72"/>
      <c r="Z2" s="72"/>
    </row>
    <row r="3" spans="1:26" s="71" customFormat="1" ht="18.75" customHeight="1">
      <c r="A3" s="776" t="s">
        <v>204</v>
      </c>
      <c r="B3" s="776"/>
      <c r="C3" s="776"/>
      <c r="D3" s="776"/>
      <c r="E3" s="776"/>
      <c r="F3" s="776"/>
      <c r="G3" s="776"/>
      <c r="H3" s="776"/>
      <c r="I3" s="776"/>
      <c r="J3" s="776"/>
      <c r="K3" s="776"/>
      <c r="L3" s="776"/>
      <c r="M3" s="776"/>
      <c r="N3" s="776"/>
      <c r="O3" s="776"/>
      <c r="P3" s="776"/>
      <c r="Q3" s="776"/>
      <c r="R3" s="776"/>
      <c r="S3" s="776"/>
      <c r="T3" s="776"/>
      <c r="U3" s="776"/>
      <c r="V3" s="776"/>
      <c r="W3" s="776"/>
      <c r="X3" s="776"/>
      <c r="Y3" s="776"/>
      <c r="Z3" s="776"/>
    </row>
    <row r="4" spans="1:26" ht="15" customHeight="1">
      <c r="A4" s="785" t="s">
        <v>176</v>
      </c>
      <c r="B4" s="786" t="s">
        <v>177</v>
      </c>
      <c r="C4" s="785" t="s">
        <v>178</v>
      </c>
      <c r="D4" s="787" t="s">
        <v>205</v>
      </c>
      <c r="E4" s="796" t="s">
        <v>409</v>
      </c>
      <c r="F4" s="796"/>
      <c r="G4" s="796"/>
      <c r="H4" s="796"/>
      <c r="I4" s="796"/>
      <c r="J4" s="796"/>
      <c r="K4" s="796"/>
      <c r="L4" s="796"/>
      <c r="M4" s="796"/>
      <c r="N4" s="796"/>
      <c r="O4" s="798" t="s">
        <v>206</v>
      </c>
      <c r="P4" s="796" t="s">
        <v>410</v>
      </c>
      <c r="Q4" s="796"/>
      <c r="R4" s="796"/>
      <c r="S4" s="796"/>
      <c r="T4" s="796"/>
      <c r="U4" s="796"/>
      <c r="V4" s="796"/>
      <c r="W4" s="796"/>
      <c r="X4" s="796"/>
      <c r="Y4" s="796"/>
      <c r="Z4" s="797" t="s">
        <v>411</v>
      </c>
    </row>
    <row r="5" spans="1:26" ht="13.5" customHeight="1">
      <c r="A5" s="785"/>
      <c r="B5" s="786"/>
      <c r="C5" s="785"/>
      <c r="D5" s="787"/>
      <c r="E5" s="785" t="s">
        <v>207</v>
      </c>
      <c r="F5" s="785"/>
      <c r="G5" s="785"/>
      <c r="H5" s="785" t="s">
        <v>208</v>
      </c>
      <c r="I5" s="785"/>
      <c r="J5" s="785"/>
      <c r="K5" s="785" t="s">
        <v>209</v>
      </c>
      <c r="L5" s="785"/>
      <c r="M5" s="785"/>
      <c r="N5" s="787" t="s">
        <v>445</v>
      </c>
      <c r="O5" s="798"/>
      <c r="P5" s="785" t="s">
        <v>207</v>
      </c>
      <c r="Q5" s="785"/>
      <c r="R5" s="785"/>
      <c r="S5" s="785" t="s">
        <v>208</v>
      </c>
      <c r="T5" s="785"/>
      <c r="U5" s="785"/>
      <c r="V5" s="785" t="s">
        <v>209</v>
      </c>
      <c r="W5" s="785"/>
      <c r="X5" s="785"/>
      <c r="Y5" s="787" t="s">
        <v>446</v>
      </c>
      <c r="Z5" s="797"/>
    </row>
    <row r="6" spans="1:26" ht="45">
      <c r="A6" s="785"/>
      <c r="B6" s="786"/>
      <c r="C6" s="785"/>
      <c r="D6" s="787"/>
      <c r="E6" s="339" t="s">
        <v>210</v>
      </c>
      <c r="F6" s="339" t="s">
        <v>211</v>
      </c>
      <c r="G6" s="339" t="s">
        <v>212</v>
      </c>
      <c r="H6" s="339" t="s">
        <v>210</v>
      </c>
      <c r="I6" s="339" t="s">
        <v>211</v>
      </c>
      <c r="J6" s="339" t="s">
        <v>212</v>
      </c>
      <c r="K6" s="339" t="s">
        <v>210</v>
      </c>
      <c r="L6" s="339" t="s">
        <v>211</v>
      </c>
      <c r="M6" s="339" t="s">
        <v>212</v>
      </c>
      <c r="N6" s="787"/>
      <c r="O6" s="798"/>
      <c r="P6" s="339" t="s">
        <v>210</v>
      </c>
      <c r="Q6" s="339" t="s">
        <v>213</v>
      </c>
      <c r="R6" s="340" t="s">
        <v>212</v>
      </c>
      <c r="S6" s="339" t="s">
        <v>210</v>
      </c>
      <c r="T6" s="339" t="s">
        <v>213</v>
      </c>
      <c r="U6" s="339" t="s">
        <v>212</v>
      </c>
      <c r="V6" s="339" t="s">
        <v>210</v>
      </c>
      <c r="W6" s="339" t="s">
        <v>213</v>
      </c>
      <c r="X6" s="339" t="s">
        <v>212</v>
      </c>
      <c r="Y6" s="787"/>
      <c r="Z6" s="797"/>
    </row>
    <row r="7" spans="1:19" s="154" customFormat="1" ht="15" customHeight="1" thickBot="1">
      <c r="A7" s="799" t="s">
        <v>214</v>
      </c>
      <c r="B7" s="800"/>
      <c r="C7" s="800"/>
      <c r="D7" s="800"/>
      <c r="E7" s="800"/>
      <c r="F7" s="800"/>
      <c r="G7" s="800"/>
      <c r="H7" s="800"/>
      <c r="I7" s="800"/>
      <c r="J7" s="800"/>
      <c r="K7" s="800"/>
      <c r="L7" s="800"/>
      <c r="M7" s="800"/>
      <c r="N7" s="800"/>
      <c r="O7" s="800"/>
      <c r="P7" s="800"/>
      <c r="Q7" s="800"/>
      <c r="R7" s="800"/>
      <c r="S7" s="800"/>
    </row>
    <row r="8" spans="1:26" ht="94.5">
      <c r="A8" s="587">
        <v>1</v>
      </c>
      <c r="B8" s="588">
        <v>2.6001</v>
      </c>
      <c r="C8" s="589" t="s">
        <v>571</v>
      </c>
      <c r="D8" s="698">
        <v>1</v>
      </c>
      <c r="E8" s="73"/>
      <c r="F8" s="74"/>
      <c r="G8" s="74"/>
      <c r="H8" s="74"/>
      <c r="I8" s="74"/>
      <c r="J8" s="74"/>
      <c r="K8" s="74"/>
      <c r="L8" s="73"/>
      <c r="M8" s="73"/>
      <c r="N8" s="382">
        <f aca="true" t="shared" si="0" ref="N8:N86">IF(F8&lt;=E8,F8,E8)+IF(I8&lt;=H8,I8,H8)+IF(L8&lt;=K8,L8,K8)</f>
        <v>0</v>
      </c>
      <c r="O8" s="383">
        <f>IF(N8&gt;=4,4+IF(N8&lt;13,(N8-4)*0.5,8*0.5),0)</f>
        <v>0</v>
      </c>
      <c r="P8" s="77"/>
      <c r="Q8" s="74"/>
      <c r="R8" s="82"/>
      <c r="S8" s="74"/>
      <c r="T8" s="74"/>
      <c r="U8" s="74"/>
      <c r="V8" s="74"/>
      <c r="W8" s="73"/>
      <c r="X8" s="73"/>
      <c r="Y8" s="382">
        <f aca="true" t="shared" si="1" ref="Y8:Y86">IF(Q8&lt;=P8,Q8,P8)+IF(T8&lt;=S8,T8,S8)+IF(W8&lt;=V8,W8,V8)</f>
        <v>0</v>
      </c>
      <c r="Z8" s="387">
        <f aca="true" t="shared" si="2" ref="Z8:Z86">IF(Y8&gt;=4,1,0)</f>
        <v>0</v>
      </c>
    </row>
    <row r="9" spans="1:26" s="342" customFormat="1" ht="15.75">
      <c r="A9" s="590">
        <v>2</v>
      </c>
      <c r="B9" s="591">
        <v>2.6002</v>
      </c>
      <c r="C9" s="592" t="s">
        <v>537</v>
      </c>
      <c r="D9" s="698">
        <v>1</v>
      </c>
      <c r="E9" s="73"/>
      <c r="F9" s="74"/>
      <c r="G9" s="74"/>
      <c r="H9" s="74"/>
      <c r="I9" s="74"/>
      <c r="J9" s="74"/>
      <c r="K9" s="74"/>
      <c r="L9" s="73"/>
      <c r="M9" s="73"/>
      <c r="N9" s="382">
        <f t="shared" si="0"/>
        <v>0</v>
      </c>
      <c r="O9" s="383">
        <f aca="true" t="shared" si="3" ref="O9:O17">IF(N9&gt;=4,4+IF(N9&lt;13,(N9-4)*0.5,8*0.5),0)</f>
        <v>0</v>
      </c>
      <c r="P9" s="77"/>
      <c r="Q9" s="83"/>
      <c r="R9" s="341"/>
      <c r="S9" s="84"/>
      <c r="T9" s="74"/>
      <c r="U9" s="74"/>
      <c r="V9" s="74"/>
      <c r="W9" s="73"/>
      <c r="X9" s="73"/>
      <c r="Y9" s="382">
        <f t="shared" si="1"/>
        <v>0</v>
      </c>
      <c r="Z9" s="387">
        <f t="shared" si="2"/>
        <v>0</v>
      </c>
    </row>
    <row r="10" spans="1:26" ht="31.5">
      <c r="A10" s="590">
        <v>3</v>
      </c>
      <c r="B10" s="591">
        <v>2.6003</v>
      </c>
      <c r="C10" s="592" t="s">
        <v>418</v>
      </c>
      <c r="D10" s="698">
        <v>1</v>
      </c>
      <c r="E10" s="73"/>
      <c r="F10" s="74"/>
      <c r="G10" s="74"/>
      <c r="H10" s="74"/>
      <c r="I10" s="74"/>
      <c r="J10" s="74"/>
      <c r="K10" s="74"/>
      <c r="L10" s="73"/>
      <c r="M10" s="73"/>
      <c r="N10" s="382">
        <f t="shared" si="0"/>
        <v>0</v>
      </c>
      <c r="O10" s="383">
        <f t="shared" si="3"/>
        <v>0</v>
      </c>
      <c r="P10" s="77"/>
      <c r="Q10" s="74"/>
      <c r="R10" s="341"/>
      <c r="S10" s="84"/>
      <c r="T10" s="74"/>
      <c r="U10" s="74"/>
      <c r="V10" s="74"/>
      <c r="W10" s="73"/>
      <c r="X10" s="73"/>
      <c r="Y10" s="382">
        <f t="shared" si="1"/>
        <v>0</v>
      </c>
      <c r="Z10" s="387">
        <f t="shared" si="2"/>
        <v>0</v>
      </c>
    </row>
    <row r="11" spans="1:26" ht="15.75">
      <c r="A11" s="590">
        <v>4</v>
      </c>
      <c r="B11" s="591">
        <v>2.604</v>
      </c>
      <c r="C11" s="592" t="s">
        <v>419</v>
      </c>
      <c r="D11" s="698">
        <v>1</v>
      </c>
      <c r="E11" s="73"/>
      <c r="F11" s="74"/>
      <c r="G11" s="74"/>
      <c r="H11" s="74"/>
      <c r="I11" s="74"/>
      <c r="J11" s="74"/>
      <c r="K11" s="74"/>
      <c r="L11" s="73"/>
      <c r="M11" s="73"/>
      <c r="N11" s="382">
        <f t="shared" si="0"/>
        <v>0</v>
      </c>
      <c r="O11" s="383">
        <f t="shared" si="3"/>
        <v>0</v>
      </c>
      <c r="P11" s="77"/>
      <c r="Q11" s="74"/>
      <c r="R11" s="341"/>
      <c r="S11" s="84"/>
      <c r="T11" s="74"/>
      <c r="U11" s="74"/>
      <c r="V11" s="74"/>
      <c r="W11" s="73"/>
      <c r="X11" s="73"/>
      <c r="Y11" s="382">
        <f t="shared" si="1"/>
        <v>0</v>
      </c>
      <c r="Z11" s="387">
        <f t="shared" si="2"/>
        <v>0</v>
      </c>
    </row>
    <row r="12" spans="1:26" ht="31.5">
      <c r="A12" s="590">
        <v>5</v>
      </c>
      <c r="B12" s="591">
        <v>2.60501</v>
      </c>
      <c r="C12" s="592" t="s">
        <v>572</v>
      </c>
      <c r="D12" s="698">
        <v>1</v>
      </c>
      <c r="E12" s="73"/>
      <c r="F12" s="74"/>
      <c r="G12" s="74"/>
      <c r="H12" s="74"/>
      <c r="I12" s="74"/>
      <c r="J12" s="74"/>
      <c r="K12" s="74"/>
      <c r="L12" s="73"/>
      <c r="M12" s="73"/>
      <c r="N12" s="382">
        <f t="shared" si="0"/>
        <v>0</v>
      </c>
      <c r="O12" s="383">
        <f t="shared" si="3"/>
        <v>0</v>
      </c>
      <c r="P12" s="77"/>
      <c r="Q12" s="83"/>
      <c r="R12" s="341"/>
      <c r="S12" s="84"/>
      <c r="T12" s="74"/>
      <c r="U12" s="74"/>
      <c r="V12" s="74"/>
      <c r="W12" s="73"/>
      <c r="X12" s="73"/>
      <c r="Y12" s="382">
        <f t="shared" si="1"/>
        <v>0</v>
      </c>
      <c r="Z12" s="387">
        <f t="shared" si="2"/>
        <v>0</v>
      </c>
    </row>
    <row r="13" spans="1:26" ht="31.5">
      <c r="A13" s="590">
        <v>6</v>
      </c>
      <c r="B13" s="591">
        <v>2.60502</v>
      </c>
      <c r="C13" s="592" t="s">
        <v>573</v>
      </c>
      <c r="D13" s="698">
        <v>1</v>
      </c>
      <c r="E13" s="73"/>
      <c r="F13" s="74"/>
      <c r="G13" s="74"/>
      <c r="H13" s="74"/>
      <c r="I13" s="74"/>
      <c r="J13" s="74"/>
      <c r="K13" s="74"/>
      <c r="L13" s="73"/>
      <c r="M13" s="73"/>
      <c r="N13" s="382">
        <f t="shared" si="0"/>
        <v>0</v>
      </c>
      <c r="O13" s="383">
        <f t="shared" si="3"/>
        <v>0</v>
      </c>
      <c r="P13" s="77"/>
      <c r="Q13" s="74"/>
      <c r="R13" s="341"/>
      <c r="S13" s="84"/>
      <c r="T13" s="74"/>
      <c r="U13" s="74"/>
      <c r="V13" s="74"/>
      <c r="W13" s="73"/>
      <c r="X13" s="73"/>
      <c r="Y13" s="382">
        <f t="shared" si="1"/>
        <v>0</v>
      </c>
      <c r="Z13" s="387">
        <f t="shared" si="2"/>
        <v>0</v>
      </c>
    </row>
    <row r="14" spans="1:26" ht="31.5">
      <c r="A14" s="590">
        <v>7</v>
      </c>
      <c r="B14" s="591">
        <v>2.6059</v>
      </c>
      <c r="C14" s="592" t="s">
        <v>574</v>
      </c>
      <c r="D14" s="698">
        <v>1</v>
      </c>
      <c r="E14" s="73"/>
      <c r="F14" s="74"/>
      <c r="G14" s="74"/>
      <c r="H14" s="74"/>
      <c r="I14" s="74"/>
      <c r="J14" s="74"/>
      <c r="K14" s="74"/>
      <c r="L14" s="73"/>
      <c r="M14" s="73"/>
      <c r="N14" s="382">
        <f t="shared" si="0"/>
        <v>0</v>
      </c>
      <c r="O14" s="383">
        <f t="shared" si="3"/>
        <v>0</v>
      </c>
      <c r="P14" s="77"/>
      <c r="Q14" s="83"/>
      <c r="R14" s="341"/>
      <c r="S14" s="84"/>
      <c r="T14" s="74"/>
      <c r="U14" s="74"/>
      <c r="V14" s="74"/>
      <c r="W14" s="73"/>
      <c r="X14" s="73"/>
      <c r="Y14" s="382">
        <f t="shared" si="1"/>
        <v>0</v>
      </c>
      <c r="Z14" s="387">
        <f t="shared" si="2"/>
        <v>0</v>
      </c>
    </row>
    <row r="15" spans="1:26" ht="31.5">
      <c r="A15" s="590">
        <v>8</v>
      </c>
      <c r="B15" s="591">
        <v>2.6101</v>
      </c>
      <c r="C15" s="592" t="s">
        <v>575</v>
      </c>
      <c r="D15" s="698">
        <v>1</v>
      </c>
      <c r="E15" s="73"/>
      <c r="F15" s="74"/>
      <c r="G15" s="74"/>
      <c r="H15" s="74"/>
      <c r="I15" s="74"/>
      <c r="J15" s="74"/>
      <c r="K15" s="74"/>
      <c r="L15" s="73"/>
      <c r="M15" s="73"/>
      <c r="N15" s="382">
        <f t="shared" si="0"/>
        <v>0</v>
      </c>
      <c r="O15" s="383">
        <f t="shared" si="3"/>
        <v>0</v>
      </c>
      <c r="P15" s="77"/>
      <c r="Q15" s="74"/>
      <c r="R15" s="341"/>
      <c r="S15" s="84"/>
      <c r="T15" s="74"/>
      <c r="U15" s="74"/>
      <c r="V15" s="74"/>
      <c r="W15" s="73"/>
      <c r="X15" s="73"/>
      <c r="Y15" s="382">
        <f t="shared" si="1"/>
        <v>0</v>
      </c>
      <c r="Z15" s="387">
        <f t="shared" si="2"/>
        <v>0</v>
      </c>
    </row>
    <row r="16" spans="1:26" ht="15.75">
      <c r="A16" s="590">
        <v>9</v>
      </c>
      <c r="B16" s="591">
        <v>2.6102</v>
      </c>
      <c r="C16" s="592" t="s">
        <v>576</v>
      </c>
      <c r="D16" s="701">
        <v>1</v>
      </c>
      <c r="E16" s="73"/>
      <c r="F16" s="74"/>
      <c r="G16" s="74"/>
      <c r="H16" s="74"/>
      <c r="I16" s="74"/>
      <c r="J16" s="74"/>
      <c r="K16" s="74"/>
      <c r="L16" s="73"/>
      <c r="M16" s="73"/>
      <c r="N16" s="382">
        <f t="shared" si="0"/>
        <v>0</v>
      </c>
      <c r="O16" s="383">
        <f t="shared" si="3"/>
        <v>0</v>
      </c>
      <c r="P16" s="77"/>
      <c r="Q16" s="74"/>
      <c r="R16" s="341"/>
      <c r="S16" s="84"/>
      <c r="T16" s="74"/>
      <c r="U16" s="74"/>
      <c r="V16" s="74"/>
      <c r="W16" s="73"/>
      <c r="X16" s="73"/>
      <c r="Y16" s="382">
        <f t="shared" si="1"/>
        <v>0</v>
      </c>
      <c r="Z16" s="387">
        <f t="shared" si="2"/>
        <v>0</v>
      </c>
    </row>
    <row r="17" spans="1:26" ht="16.5" thickBot="1">
      <c r="A17" s="594">
        <v>10</v>
      </c>
      <c r="B17" s="595">
        <v>2.6103</v>
      </c>
      <c r="C17" s="596" t="s">
        <v>577</v>
      </c>
      <c r="D17" s="703">
        <v>1</v>
      </c>
      <c r="E17" s="577"/>
      <c r="F17" s="74"/>
      <c r="G17" s="75"/>
      <c r="H17" s="75"/>
      <c r="I17" s="75"/>
      <c r="J17" s="75"/>
      <c r="K17" s="75"/>
      <c r="L17" s="78"/>
      <c r="M17" s="78"/>
      <c r="N17" s="384">
        <f t="shared" si="0"/>
        <v>0</v>
      </c>
      <c r="O17" s="383">
        <f t="shared" si="3"/>
        <v>0</v>
      </c>
      <c r="P17" s="77"/>
      <c r="Q17" s="74"/>
      <c r="R17" s="341"/>
      <c r="S17" s="85"/>
      <c r="T17" s="75"/>
      <c r="U17" s="75"/>
      <c r="V17" s="75"/>
      <c r="W17" s="78"/>
      <c r="X17" s="78"/>
      <c r="Y17" s="384">
        <f t="shared" si="1"/>
        <v>0</v>
      </c>
      <c r="Z17" s="388">
        <f t="shared" si="2"/>
        <v>0</v>
      </c>
    </row>
    <row r="18" spans="1:26" s="346" customFormat="1" ht="15">
      <c r="A18" s="343"/>
      <c r="B18" s="344"/>
      <c r="C18" s="345"/>
      <c r="D18" s="578"/>
      <c r="E18" s="586"/>
      <c r="F18" s="586"/>
      <c r="G18" s="586"/>
      <c r="H18" s="586"/>
      <c r="I18" s="801" t="s">
        <v>215</v>
      </c>
      <c r="J18" s="802"/>
      <c r="K18" s="802"/>
      <c r="L18" s="802"/>
      <c r="M18" s="802"/>
      <c r="N18" s="386">
        <f>SUM(N8:N17)</f>
        <v>0</v>
      </c>
      <c r="O18" s="386">
        <f>SUM(O8:O17)</f>
        <v>0</v>
      </c>
      <c r="P18" s="79"/>
      <c r="Q18" s="586"/>
      <c r="R18" s="86"/>
      <c r="S18" s="586"/>
      <c r="T18" s="586"/>
      <c r="U18" s="586"/>
      <c r="V18" s="586"/>
      <c r="W18" s="79"/>
      <c r="X18" s="79"/>
      <c r="Y18" s="386">
        <f>SUM(Y8:Y17)</f>
        <v>0</v>
      </c>
      <c r="Z18" s="386">
        <f>SUM(Z8:Z17)</f>
        <v>0</v>
      </c>
    </row>
    <row r="19" spans="1:19" s="154" customFormat="1" ht="15" customHeight="1" thickBot="1">
      <c r="A19" s="794" t="s">
        <v>216</v>
      </c>
      <c r="B19" s="795"/>
      <c r="C19" s="795"/>
      <c r="D19" s="795"/>
      <c r="E19" s="795"/>
      <c r="F19" s="795"/>
      <c r="G19" s="795"/>
      <c r="H19" s="795"/>
      <c r="I19" s="795"/>
      <c r="J19" s="795"/>
      <c r="K19" s="795"/>
      <c r="L19" s="795"/>
      <c r="M19" s="795"/>
      <c r="N19" s="795"/>
      <c r="O19" s="795"/>
      <c r="P19" s="795"/>
      <c r="Q19" s="795"/>
      <c r="R19" s="795"/>
      <c r="S19" s="795"/>
    </row>
    <row r="20" spans="1:26" ht="15.75">
      <c r="A20" s="598">
        <v>11</v>
      </c>
      <c r="B20" s="588">
        <v>2.1002</v>
      </c>
      <c r="C20" s="589" t="s">
        <v>578</v>
      </c>
      <c r="D20" s="698">
        <v>1</v>
      </c>
      <c r="E20" s="73"/>
      <c r="F20" s="74"/>
      <c r="G20" s="74"/>
      <c r="H20" s="74"/>
      <c r="I20" s="74"/>
      <c r="J20" s="74"/>
      <c r="K20" s="74"/>
      <c r="L20" s="73"/>
      <c r="M20" s="73"/>
      <c r="N20" s="382">
        <f t="shared" si="0"/>
        <v>0</v>
      </c>
      <c r="O20" s="383">
        <f aca="true" t="shared" si="4" ref="O20:O60">IF(N20&gt;=4,4+IF(N20&lt;13,(N20-4)*0.5,8*0.5),0)</f>
        <v>0</v>
      </c>
      <c r="P20" s="77"/>
      <c r="Q20" s="74"/>
      <c r="R20" s="87"/>
      <c r="S20" s="74"/>
      <c r="T20" s="74"/>
      <c r="U20" s="74"/>
      <c r="V20" s="74"/>
      <c r="W20" s="73"/>
      <c r="X20" s="73"/>
      <c r="Y20" s="382">
        <f t="shared" si="1"/>
        <v>0</v>
      </c>
      <c r="Z20" s="387">
        <f t="shared" si="2"/>
        <v>0</v>
      </c>
    </row>
    <row r="21" spans="1:26" ht="31.5">
      <c r="A21" s="599">
        <v>12</v>
      </c>
      <c r="B21" s="591">
        <v>2.1003</v>
      </c>
      <c r="C21" s="592" t="s">
        <v>421</v>
      </c>
      <c r="D21" s="698">
        <v>1</v>
      </c>
      <c r="E21" s="73"/>
      <c r="F21" s="74"/>
      <c r="G21" s="74"/>
      <c r="H21" s="74"/>
      <c r="I21" s="74"/>
      <c r="J21" s="74"/>
      <c r="K21" s="74"/>
      <c r="L21" s="73"/>
      <c r="M21" s="73"/>
      <c r="N21" s="382">
        <f t="shared" si="0"/>
        <v>0</v>
      </c>
      <c r="O21" s="383">
        <f t="shared" si="4"/>
        <v>0</v>
      </c>
      <c r="P21" s="77"/>
      <c r="Q21" s="88"/>
      <c r="R21" s="216"/>
      <c r="S21" s="74"/>
      <c r="T21" s="74"/>
      <c r="U21" s="74"/>
      <c r="V21" s="74"/>
      <c r="W21" s="73"/>
      <c r="X21" s="73"/>
      <c r="Y21" s="382">
        <f t="shared" si="1"/>
        <v>0</v>
      </c>
      <c r="Z21" s="387">
        <f t="shared" si="2"/>
        <v>0</v>
      </c>
    </row>
    <row r="22" spans="1:26" ht="15.75">
      <c r="A22" s="590">
        <v>13</v>
      </c>
      <c r="B22" s="591">
        <v>2.10063</v>
      </c>
      <c r="C22" s="592" t="s">
        <v>579</v>
      </c>
      <c r="D22" s="698">
        <v>1</v>
      </c>
      <c r="E22" s="73"/>
      <c r="F22" s="74"/>
      <c r="G22" s="74"/>
      <c r="H22" s="74"/>
      <c r="I22" s="74"/>
      <c r="J22" s="74"/>
      <c r="K22" s="74"/>
      <c r="L22" s="73"/>
      <c r="M22" s="73"/>
      <c r="N22" s="382">
        <f t="shared" si="0"/>
        <v>0</v>
      </c>
      <c r="O22" s="383">
        <f t="shared" si="4"/>
        <v>0</v>
      </c>
      <c r="P22" s="77"/>
      <c r="Q22" s="88"/>
      <c r="R22" s="216"/>
      <c r="S22" s="74"/>
      <c r="T22" s="74"/>
      <c r="U22" s="74"/>
      <c r="V22" s="74"/>
      <c r="W22" s="73"/>
      <c r="X22" s="73"/>
      <c r="Y22" s="382">
        <f t="shared" si="1"/>
        <v>0</v>
      </c>
      <c r="Z22" s="387">
        <f t="shared" si="2"/>
        <v>0</v>
      </c>
    </row>
    <row r="23" spans="1:26" ht="15.75">
      <c r="A23" s="599">
        <v>14</v>
      </c>
      <c r="B23" s="591">
        <v>2.1011</v>
      </c>
      <c r="C23" s="592" t="s">
        <v>580</v>
      </c>
      <c r="D23" s="698">
        <v>1</v>
      </c>
      <c r="E23" s="73"/>
      <c r="F23" s="74"/>
      <c r="G23" s="74"/>
      <c r="H23" s="74"/>
      <c r="I23" s="74"/>
      <c r="J23" s="74"/>
      <c r="K23" s="74"/>
      <c r="L23" s="73"/>
      <c r="M23" s="73"/>
      <c r="N23" s="382">
        <f t="shared" si="0"/>
        <v>0</v>
      </c>
      <c r="O23" s="383">
        <f t="shared" si="4"/>
        <v>0</v>
      </c>
      <c r="P23" s="77"/>
      <c r="Q23" s="74"/>
      <c r="R23" s="87"/>
      <c r="S23" s="74"/>
      <c r="T23" s="74"/>
      <c r="U23" s="74"/>
      <c r="V23" s="74"/>
      <c r="W23" s="73"/>
      <c r="X23" s="73"/>
      <c r="Y23" s="382">
        <f t="shared" si="1"/>
        <v>0</v>
      </c>
      <c r="Z23" s="387">
        <f t="shared" si="2"/>
        <v>0</v>
      </c>
    </row>
    <row r="24" spans="1:26" ht="15.75">
      <c r="A24" s="599">
        <v>15</v>
      </c>
      <c r="B24" s="591">
        <v>2.1012</v>
      </c>
      <c r="C24" s="592" t="s">
        <v>581</v>
      </c>
      <c r="D24" s="698">
        <v>1</v>
      </c>
      <c r="E24" s="73"/>
      <c r="F24" s="74"/>
      <c r="G24" s="74"/>
      <c r="H24" s="74"/>
      <c r="I24" s="74"/>
      <c r="J24" s="74"/>
      <c r="K24" s="74"/>
      <c r="L24" s="73"/>
      <c r="M24" s="73"/>
      <c r="N24" s="382">
        <f t="shared" si="0"/>
        <v>0</v>
      </c>
      <c r="O24" s="383">
        <f t="shared" si="4"/>
        <v>0</v>
      </c>
      <c r="P24" s="77"/>
      <c r="Q24" s="74"/>
      <c r="R24" s="87"/>
      <c r="S24" s="74"/>
      <c r="T24" s="74"/>
      <c r="U24" s="74"/>
      <c r="V24" s="74"/>
      <c r="W24" s="73"/>
      <c r="X24" s="73"/>
      <c r="Y24" s="382">
        <f t="shared" si="1"/>
        <v>0</v>
      </c>
      <c r="Z24" s="387">
        <f t="shared" si="2"/>
        <v>0</v>
      </c>
    </row>
    <row r="25" spans="1:26" ht="47.25">
      <c r="A25" s="599">
        <v>16</v>
      </c>
      <c r="B25" s="591">
        <v>2.1014</v>
      </c>
      <c r="C25" s="592" t="s">
        <v>582</v>
      </c>
      <c r="D25" s="698">
        <v>1</v>
      </c>
      <c r="E25" s="73"/>
      <c r="F25" s="74"/>
      <c r="G25" s="74"/>
      <c r="H25" s="74"/>
      <c r="I25" s="74"/>
      <c r="J25" s="74"/>
      <c r="K25" s="74"/>
      <c r="L25" s="73"/>
      <c r="M25" s="73"/>
      <c r="N25" s="382">
        <f t="shared" si="0"/>
        <v>0</v>
      </c>
      <c r="O25" s="383">
        <f t="shared" si="4"/>
        <v>0</v>
      </c>
      <c r="P25" s="77"/>
      <c r="Q25" s="74"/>
      <c r="R25" s="87"/>
      <c r="S25" s="74"/>
      <c r="T25" s="74"/>
      <c r="U25" s="74"/>
      <c r="V25" s="74"/>
      <c r="W25" s="73"/>
      <c r="X25" s="73"/>
      <c r="Y25" s="382">
        <f t="shared" si="1"/>
        <v>0</v>
      </c>
      <c r="Z25" s="387">
        <f t="shared" si="2"/>
        <v>0</v>
      </c>
    </row>
    <row r="26" spans="1:26" ht="15.75">
      <c r="A26" s="590">
        <v>17</v>
      </c>
      <c r="B26" s="591">
        <v>2.1015</v>
      </c>
      <c r="C26" s="592" t="s">
        <v>583</v>
      </c>
      <c r="D26" s="698">
        <v>1</v>
      </c>
      <c r="E26" s="73"/>
      <c r="F26" s="74"/>
      <c r="G26" s="74"/>
      <c r="H26" s="74"/>
      <c r="I26" s="74"/>
      <c r="J26" s="74"/>
      <c r="K26" s="74"/>
      <c r="L26" s="73"/>
      <c r="M26" s="73"/>
      <c r="N26" s="382">
        <f t="shared" si="0"/>
        <v>0</v>
      </c>
      <c r="O26" s="383">
        <f t="shared" si="4"/>
        <v>0</v>
      </c>
      <c r="P26" s="77"/>
      <c r="Q26" s="74"/>
      <c r="R26" s="87"/>
      <c r="S26" s="74"/>
      <c r="T26" s="74"/>
      <c r="U26" s="74"/>
      <c r="V26" s="74"/>
      <c r="W26" s="73"/>
      <c r="X26" s="73"/>
      <c r="Y26" s="382">
        <f t="shared" si="1"/>
        <v>0</v>
      </c>
      <c r="Z26" s="387">
        <f t="shared" si="2"/>
        <v>0</v>
      </c>
    </row>
    <row r="27" spans="1:26" ht="15.75">
      <c r="A27" s="590">
        <v>18</v>
      </c>
      <c r="B27" s="591">
        <v>2.1016</v>
      </c>
      <c r="C27" s="592" t="s">
        <v>584</v>
      </c>
      <c r="D27" s="698">
        <v>1</v>
      </c>
      <c r="E27" s="73"/>
      <c r="F27" s="74"/>
      <c r="G27" s="74"/>
      <c r="H27" s="74"/>
      <c r="I27" s="74"/>
      <c r="J27" s="74"/>
      <c r="K27" s="74"/>
      <c r="L27" s="73"/>
      <c r="M27" s="73"/>
      <c r="N27" s="382">
        <f t="shared" si="0"/>
        <v>0</v>
      </c>
      <c r="O27" s="383">
        <f t="shared" si="4"/>
        <v>0</v>
      </c>
      <c r="P27" s="77"/>
      <c r="Q27" s="74"/>
      <c r="R27" s="87"/>
      <c r="S27" s="74"/>
      <c r="T27" s="74"/>
      <c r="U27" s="74"/>
      <c r="V27" s="74"/>
      <c r="W27" s="73"/>
      <c r="X27" s="73"/>
      <c r="Y27" s="382">
        <f t="shared" si="1"/>
        <v>0</v>
      </c>
      <c r="Z27" s="387">
        <f t="shared" si="2"/>
        <v>0</v>
      </c>
    </row>
    <row r="28" spans="1:26" ht="15.75">
      <c r="A28" s="590">
        <v>19</v>
      </c>
      <c r="B28" s="591">
        <v>2.102</v>
      </c>
      <c r="C28" s="592" t="s">
        <v>585</v>
      </c>
      <c r="D28" s="698">
        <v>1</v>
      </c>
      <c r="E28" s="73"/>
      <c r="F28" s="74"/>
      <c r="G28" s="74"/>
      <c r="H28" s="74"/>
      <c r="I28" s="74"/>
      <c r="J28" s="74"/>
      <c r="K28" s="74"/>
      <c r="L28" s="73"/>
      <c r="M28" s="73"/>
      <c r="N28" s="382">
        <f t="shared" si="0"/>
        <v>0</v>
      </c>
      <c r="O28" s="383">
        <f t="shared" si="4"/>
        <v>0</v>
      </c>
      <c r="P28" s="77"/>
      <c r="Q28" s="74"/>
      <c r="R28" s="87"/>
      <c r="S28" s="74"/>
      <c r="T28" s="74"/>
      <c r="U28" s="74"/>
      <c r="V28" s="74"/>
      <c r="W28" s="73"/>
      <c r="X28" s="73"/>
      <c r="Y28" s="382">
        <f t="shared" si="1"/>
        <v>0</v>
      </c>
      <c r="Z28" s="387">
        <f t="shared" si="2"/>
        <v>0</v>
      </c>
    </row>
    <row r="29" spans="1:26" ht="15.75">
      <c r="A29" s="590">
        <v>20</v>
      </c>
      <c r="B29" s="591">
        <v>2.10303</v>
      </c>
      <c r="C29" s="592" t="s">
        <v>422</v>
      </c>
      <c r="D29" s="698">
        <v>1</v>
      </c>
      <c r="E29" s="73"/>
      <c r="F29" s="74"/>
      <c r="G29" s="74"/>
      <c r="H29" s="74"/>
      <c r="I29" s="74"/>
      <c r="J29" s="74"/>
      <c r="K29" s="74"/>
      <c r="L29" s="73"/>
      <c r="M29" s="73"/>
      <c r="N29" s="382">
        <f t="shared" si="0"/>
        <v>0</v>
      </c>
      <c r="O29" s="383">
        <f t="shared" si="4"/>
        <v>0</v>
      </c>
      <c r="P29" s="77"/>
      <c r="Q29" s="74"/>
      <c r="R29" s="87"/>
      <c r="S29" s="74"/>
      <c r="T29" s="74"/>
      <c r="U29" s="74"/>
      <c r="V29" s="74"/>
      <c r="W29" s="73"/>
      <c r="X29" s="73"/>
      <c r="Y29" s="382">
        <f t="shared" si="1"/>
        <v>0</v>
      </c>
      <c r="Z29" s="387">
        <f t="shared" si="2"/>
        <v>0</v>
      </c>
    </row>
    <row r="30" spans="1:26" ht="15.75">
      <c r="A30" s="590">
        <v>21</v>
      </c>
      <c r="B30" s="591">
        <v>2.10304</v>
      </c>
      <c r="C30" s="592" t="s">
        <v>423</v>
      </c>
      <c r="D30" s="698">
        <v>1</v>
      </c>
      <c r="E30" s="73"/>
      <c r="F30" s="74"/>
      <c r="G30" s="74"/>
      <c r="H30" s="74"/>
      <c r="I30" s="74"/>
      <c r="J30" s="74"/>
      <c r="K30" s="74"/>
      <c r="L30" s="73"/>
      <c r="M30" s="73"/>
      <c r="N30" s="382">
        <f t="shared" si="0"/>
        <v>0</v>
      </c>
      <c r="O30" s="383">
        <f t="shared" si="4"/>
        <v>0</v>
      </c>
      <c r="P30" s="77"/>
      <c r="Q30" s="74"/>
      <c r="R30" s="87"/>
      <c r="S30" s="74"/>
      <c r="T30" s="74"/>
      <c r="U30" s="74"/>
      <c r="V30" s="74"/>
      <c r="W30" s="73"/>
      <c r="X30" s="73"/>
      <c r="Y30" s="382">
        <f t="shared" si="1"/>
        <v>0</v>
      </c>
      <c r="Z30" s="387">
        <f t="shared" si="2"/>
        <v>0</v>
      </c>
    </row>
    <row r="31" spans="1:26" ht="15.75">
      <c r="A31" s="590">
        <v>22</v>
      </c>
      <c r="B31" s="591">
        <v>2.10305</v>
      </c>
      <c r="C31" s="592" t="s">
        <v>424</v>
      </c>
      <c r="D31" s="698">
        <v>1</v>
      </c>
      <c r="E31" s="73"/>
      <c r="F31" s="74"/>
      <c r="G31" s="74"/>
      <c r="H31" s="74"/>
      <c r="I31" s="74"/>
      <c r="J31" s="74"/>
      <c r="K31" s="74"/>
      <c r="L31" s="73"/>
      <c r="M31" s="73"/>
      <c r="N31" s="382">
        <f t="shared" si="0"/>
        <v>0</v>
      </c>
      <c r="O31" s="383">
        <f t="shared" si="4"/>
        <v>0</v>
      </c>
      <c r="P31" s="77"/>
      <c r="Q31" s="74"/>
      <c r="R31" s="87"/>
      <c r="S31" s="74"/>
      <c r="T31" s="74"/>
      <c r="U31" s="74"/>
      <c r="V31" s="74"/>
      <c r="W31" s="73"/>
      <c r="X31" s="73"/>
      <c r="Y31" s="382">
        <f t="shared" si="1"/>
        <v>0</v>
      </c>
      <c r="Z31" s="387">
        <f t="shared" si="2"/>
        <v>0</v>
      </c>
    </row>
    <row r="32" spans="1:26" ht="15.75">
      <c r="A32" s="590">
        <v>23</v>
      </c>
      <c r="B32" s="591">
        <v>2.10306</v>
      </c>
      <c r="C32" s="592" t="s">
        <v>425</v>
      </c>
      <c r="D32" s="698">
        <v>1</v>
      </c>
      <c r="E32" s="73"/>
      <c r="F32" s="74"/>
      <c r="G32" s="74"/>
      <c r="H32" s="74"/>
      <c r="I32" s="74"/>
      <c r="J32" s="74"/>
      <c r="K32" s="74"/>
      <c r="L32" s="73"/>
      <c r="M32" s="73"/>
      <c r="N32" s="382">
        <f t="shared" si="0"/>
        <v>0</v>
      </c>
      <c r="O32" s="383">
        <f t="shared" si="4"/>
        <v>0</v>
      </c>
      <c r="P32" s="77"/>
      <c r="Q32" s="74"/>
      <c r="R32" s="87"/>
      <c r="S32" s="74"/>
      <c r="T32" s="74"/>
      <c r="U32" s="74"/>
      <c r="V32" s="74"/>
      <c r="W32" s="73"/>
      <c r="X32" s="73"/>
      <c r="Y32" s="382">
        <f t="shared" si="1"/>
        <v>0</v>
      </c>
      <c r="Z32" s="387">
        <f t="shared" si="2"/>
        <v>0</v>
      </c>
    </row>
    <row r="33" spans="1:26" ht="15.75">
      <c r="A33" s="590">
        <v>24</v>
      </c>
      <c r="B33" s="591">
        <v>2.10402</v>
      </c>
      <c r="C33" s="592" t="s">
        <v>586</v>
      </c>
      <c r="D33" s="698">
        <v>1</v>
      </c>
      <c r="E33" s="73"/>
      <c r="F33" s="74"/>
      <c r="G33" s="74"/>
      <c r="H33" s="74"/>
      <c r="I33" s="74"/>
      <c r="J33" s="74"/>
      <c r="K33" s="74"/>
      <c r="L33" s="73"/>
      <c r="M33" s="73"/>
      <c r="N33" s="382">
        <f t="shared" si="0"/>
        <v>0</v>
      </c>
      <c r="O33" s="383">
        <f t="shared" si="4"/>
        <v>0</v>
      </c>
      <c r="P33" s="77"/>
      <c r="Q33" s="74"/>
      <c r="R33" s="87"/>
      <c r="S33" s="74"/>
      <c r="T33" s="74"/>
      <c r="U33" s="74"/>
      <c r="V33" s="74"/>
      <c r="W33" s="73"/>
      <c r="X33" s="73"/>
      <c r="Y33" s="382">
        <f t="shared" si="1"/>
        <v>0</v>
      </c>
      <c r="Z33" s="387">
        <f t="shared" si="2"/>
        <v>0</v>
      </c>
    </row>
    <row r="34" spans="1:26" ht="15.75">
      <c r="A34" s="590">
        <v>25</v>
      </c>
      <c r="B34" s="591">
        <v>2.10403</v>
      </c>
      <c r="C34" s="592" t="s">
        <v>587</v>
      </c>
      <c r="D34" s="698">
        <v>1</v>
      </c>
      <c r="E34" s="73"/>
      <c r="F34" s="74"/>
      <c r="G34" s="74"/>
      <c r="H34" s="74"/>
      <c r="I34" s="74"/>
      <c r="J34" s="74"/>
      <c r="K34" s="74"/>
      <c r="L34" s="73"/>
      <c r="M34" s="73"/>
      <c r="N34" s="382">
        <f t="shared" si="0"/>
        <v>0</v>
      </c>
      <c r="O34" s="383">
        <f t="shared" si="4"/>
        <v>0</v>
      </c>
      <c r="P34" s="77"/>
      <c r="Q34" s="74"/>
      <c r="R34" s="87"/>
      <c r="S34" s="74"/>
      <c r="T34" s="74"/>
      <c r="U34" s="74"/>
      <c r="V34" s="74"/>
      <c r="W34" s="73"/>
      <c r="X34" s="73"/>
      <c r="Y34" s="382">
        <f t="shared" si="1"/>
        <v>0</v>
      </c>
      <c r="Z34" s="387">
        <f t="shared" si="2"/>
        <v>0</v>
      </c>
    </row>
    <row r="35" spans="1:26" ht="15.75">
      <c r="A35" s="590">
        <v>26</v>
      </c>
      <c r="B35" s="591">
        <v>2.10404</v>
      </c>
      <c r="C35" s="592" t="s">
        <v>182</v>
      </c>
      <c r="D35" s="698">
        <v>1</v>
      </c>
      <c r="E35" s="73"/>
      <c r="F35" s="74"/>
      <c r="G35" s="74"/>
      <c r="H35" s="74"/>
      <c r="I35" s="74"/>
      <c r="J35" s="74"/>
      <c r="K35" s="74"/>
      <c r="L35" s="73"/>
      <c r="M35" s="73"/>
      <c r="N35" s="382">
        <f t="shared" si="0"/>
        <v>0</v>
      </c>
      <c r="O35" s="383">
        <f t="shared" si="4"/>
        <v>0</v>
      </c>
      <c r="P35" s="77"/>
      <c r="Q35" s="74"/>
      <c r="R35" s="87"/>
      <c r="S35" s="74"/>
      <c r="T35" s="74"/>
      <c r="U35" s="74"/>
      <c r="V35" s="74"/>
      <c r="W35" s="73"/>
      <c r="X35" s="73"/>
      <c r="Y35" s="382">
        <f t="shared" si="1"/>
        <v>0</v>
      </c>
      <c r="Z35" s="387">
        <f t="shared" si="2"/>
        <v>0</v>
      </c>
    </row>
    <row r="36" spans="1:26" ht="15.75">
      <c r="A36" s="590">
        <v>27</v>
      </c>
      <c r="B36" s="591">
        <v>2.10406</v>
      </c>
      <c r="C36" s="592" t="s">
        <v>588</v>
      </c>
      <c r="D36" s="698">
        <v>1</v>
      </c>
      <c r="E36" s="73"/>
      <c r="F36" s="74"/>
      <c r="G36" s="74"/>
      <c r="H36" s="74"/>
      <c r="I36" s="74"/>
      <c r="J36" s="74"/>
      <c r="K36" s="74"/>
      <c r="L36" s="73"/>
      <c r="M36" s="73"/>
      <c r="N36" s="382">
        <f t="shared" si="0"/>
        <v>0</v>
      </c>
      <c r="O36" s="383">
        <f t="shared" si="4"/>
        <v>0</v>
      </c>
      <c r="P36" s="77"/>
      <c r="Q36" s="74"/>
      <c r="R36" s="87"/>
      <c r="S36" s="74"/>
      <c r="T36" s="74"/>
      <c r="U36" s="74"/>
      <c r="V36" s="74"/>
      <c r="W36" s="73"/>
      <c r="X36" s="73"/>
      <c r="Y36" s="382">
        <f t="shared" si="1"/>
        <v>0</v>
      </c>
      <c r="Z36" s="387">
        <f t="shared" si="2"/>
        <v>0</v>
      </c>
    </row>
    <row r="37" spans="1:26" ht="15.75">
      <c r="A37" s="590">
        <v>28</v>
      </c>
      <c r="B37" s="591">
        <v>2.10409</v>
      </c>
      <c r="C37" s="592" t="s">
        <v>589</v>
      </c>
      <c r="D37" s="698">
        <v>1</v>
      </c>
      <c r="E37" s="73"/>
      <c r="F37" s="74"/>
      <c r="G37" s="74"/>
      <c r="H37" s="74"/>
      <c r="I37" s="74"/>
      <c r="J37" s="74"/>
      <c r="K37" s="74"/>
      <c r="L37" s="73"/>
      <c r="M37" s="73"/>
      <c r="N37" s="382">
        <f t="shared" si="0"/>
        <v>0</v>
      </c>
      <c r="O37" s="383">
        <f t="shared" si="4"/>
        <v>0</v>
      </c>
      <c r="P37" s="77"/>
      <c r="Q37" s="74"/>
      <c r="R37" s="87"/>
      <c r="S37" s="74"/>
      <c r="T37" s="74"/>
      <c r="U37" s="74"/>
      <c r="V37" s="74"/>
      <c r="W37" s="73"/>
      <c r="X37" s="73"/>
      <c r="Y37" s="382">
        <f t="shared" si="1"/>
        <v>0</v>
      </c>
      <c r="Z37" s="387">
        <f t="shared" si="2"/>
        <v>0</v>
      </c>
    </row>
    <row r="38" spans="1:26" ht="15.75">
      <c r="A38" s="590">
        <v>29</v>
      </c>
      <c r="B38" s="591">
        <v>2.105</v>
      </c>
      <c r="C38" s="592" t="s">
        <v>590</v>
      </c>
      <c r="D38" s="698">
        <v>1</v>
      </c>
      <c r="E38" s="73"/>
      <c r="F38" s="74"/>
      <c r="G38" s="74"/>
      <c r="H38" s="74"/>
      <c r="I38" s="74"/>
      <c r="J38" s="74"/>
      <c r="K38" s="74"/>
      <c r="L38" s="73"/>
      <c r="M38" s="73"/>
      <c r="N38" s="382">
        <f t="shared" si="0"/>
        <v>0</v>
      </c>
      <c r="O38" s="383">
        <f t="shared" si="4"/>
        <v>0</v>
      </c>
      <c r="P38" s="77"/>
      <c r="Q38" s="74"/>
      <c r="R38" s="87"/>
      <c r="S38" s="74"/>
      <c r="T38" s="74"/>
      <c r="U38" s="74"/>
      <c r="V38" s="74"/>
      <c r="W38" s="73"/>
      <c r="X38" s="73"/>
      <c r="Y38" s="382">
        <f t="shared" si="1"/>
        <v>0</v>
      </c>
      <c r="Z38" s="387">
        <f t="shared" si="2"/>
        <v>0</v>
      </c>
    </row>
    <row r="39" spans="1:26" ht="15.75">
      <c r="A39" s="590">
        <v>30</v>
      </c>
      <c r="B39" s="591">
        <v>2.10501</v>
      </c>
      <c r="C39" s="592" t="s">
        <v>591</v>
      </c>
      <c r="D39" s="698">
        <v>1</v>
      </c>
      <c r="E39" s="73"/>
      <c r="F39" s="74"/>
      <c r="G39" s="74"/>
      <c r="H39" s="74"/>
      <c r="I39" s="74"/>
      <c r="J39" s="74"/>
      <c r="K39" s="74"/>
      <c r="L39" s="73"/>
      <c r="M39" s="73"/>
      <c r="N39" s="382">
        <f t="shared" si="0"/>
        <v>0</v>
      </c>
      <c r="O39" s="383">
        <f t="shared" si="4"/>
        <v>0</v>
      </c>
      <c r="P39" s="77"/>
      <c r="Q39" s="74"/>
      <c r="R39" s="87"/>
      <c r="S39" s="74"/>
      <c r="T39" s="74"/>
      <c r="U39" s="74"/>
      <c r="V39" s="74"/>
      <c r="W39" s="73"/>
      <c r="X39" s="73"/>
      <c r="Y39" s="382">
        <f t="shared" si="1"/>
        <v>0</v>
      </c>
      <c r="Z39" s="387">
        <f t="shared" si="2"/>
        <v>0</v>
      </c>
    </row>
    <row r="40" spans="1:26" ht="15.75">
      <c r="A40" s="590">
        <v>31</v>
      </c>
      <c r="B40" s="591">
        <v>2.10503</v>
      </c>
      <c r="C40" s="592" t="s">
        <v>592</v>
      </c>
      <c r="D40" s="698">
        <v>1</v>
      </c>
      <c r="E40" s="73"/>
      <c r="F40" s="74"/>
      <c r="G40" s="74"/>
      <c r="H40" s="74"/>
      <c r="I40" s="74"/>
      <c r="J40" s="74"/>
      <c r="K40" s="74"/>
      <c r="L40" s="73"/>
      <c r="M40" s="73"/>
      <c r="N40" s="382">
        <f t="shared" si="0"/>
        <v>0</v>
      </c>
      <c r="O40" s="383">
        <f t="shared" si="4"/>
        <v>0</v>
      </c>
      <c r="P40" s="77"/>
      <c r="Q40" s="74"/>
      <c r="R40" s="87"/>
      <c r="S40" s="74"/>
      <c r="T40" s="74"/>
      <c r="U40" s="74"/>
      <c r="V40" s="74"/>
      <c r="W40" s="73"/>
      <c r="X40" s="73"/>
      <c r="Y40" s="382">
        <f t="shared" si="1"/>
        <v>0</v>
      </c>
      <c r="Z40" s="387">
        <f t="shared" si="2"/>
        <v>0</v>
      </c>
    </row>
    <row r="41" spans="1:26" ht="15.75">
      <c r="A41" s="590">
        <v>32</v>
      </c>
      <c r="B41" s="591">
        <v>2.10504</v>
      </c>
      <c r="C41" s="592" t="s">
        <v>593</v>
      </c>
      <c r="D41" s="698">
        <v>1</v>
      </c>
      <c r="E41" s="73"/>
      <c r="F41" s="74"/>
      <c r="G41" s="74"/>
      <c r="H41" s="74"/>
      <c r="I41" s="74"/>
      <c r="J41" s="74"/>
      <c r="K41" s="74"/>
      <c r="L41" s="73"/>
      <c r="M41" s="73"/>
      <c r="N41" s="382">
        <f t="shared" si="0"/>
        <v>0</v>
      </c>
      <c r="O41" s="383">
        <f t="shared" si="4"/>
        <v>0</v>
      </c>
      <c r="P41" s="77"/>
      <c r="Q41" s="74"/>
      <c r="R41" s="87"/>
      <c r="S41" s="74"/>
      <c r="T41" s="74"/>
      <c r="U41" s="74"/>
      <c r="V41" s="74"/>
      <c r="W41" s="73"/>
      <c r="X41" s="73"/>
      <c r="Y41" s="382">
        <f t="shared" si="1"/>
        <v>0</v>
      </c>
      <c r="Z41" s="387">
        <f t="shared" si="2"/>
        <v>0</v>
      </c>
    </row>
    <row r="42" spans="1:26" ht="15.75">
      <c r="A42" s="590">
        <v>33</v>
      </c>
      <c r="B42" s="591">
        <v>2.10505</v>
      </c>
      <c r="C42" s="592" t="s">
        <v>594</v>
      </c>
      <c r="D42" s="698">
        <v>1</v>
      </c>
      <c r="E42" s="73"/>
      <c r="F42" s="74"/>
      <c r="G42" s="74"/>
      <c r="H42" s="74"/>
      <c r="I42" s="74"/>
      <c r="J42" s="74"/>
      <c r="K42" s="74"/>
      <c r="L42" s="73"/>
      <c r="M42" s="73"/>
      <c r="N42" s="382">
        <f t="shared" si="0"/>
        <v>0</v>
      </c>
      <c r="O42" s="383">
        <f t="shared" si="4"/>
        <v>0</v>
      </c>
      <c r="P42" s="77"/>
      <c r="Q42" s="74"/>
      <c r="R42" s="87"/>
      <c r="S42" s="74"/>
      <c r="T42" s="74"/>
      <c r="U42" s="74"/>
      <c r="V42" s="74"/>
      <c r="W42" s="73"/>
      <c r="X42" s="73"/>
      <c r="Y42" s="382">
        <f t="shared" si="1"/>
        <v>0</v>
      </c>
      <c r="Z42" s="387">
        <f t="shared" si="2"/>
        <v>0</v>
      </c>
    </row>
    <row r="43" spans="1:26" ht="15.75">
      <c r="A43" s="590">
        <v>34</v>
      </c>
      <c r="B43" s="591">
        <v>2.10506</v>
      </c>
      <c r="C43" s="592" t="s">
        <v>595</v>
      </c>
      <c r="D43" s="698">
        <v>1</v>
      </c>
      <c r="E43" s="73"/>
      <c r="F43" s="74"/>
      <c r="G43" s="74"/>
      <c r="H43" s="74"/>
      <c r="I43" s="74"/>
      <c r="J43" s="74"/>
      <c r="K43" s="74"/>
      <c r="L43" s="73"/>
      <c r="M43" s="73"/>
      <c r="N43" s="382">
        <f t="shared" si="0"/>
        <v>0</v>
      </c>
      <c r="O43" s="383">
        <f t="shared" si="4"/>
        <v>0</v>
      </c>
      <c r="P43" s="77"/>
      <c r="Q43" s="74"/>
      <c r="R43" s="87"/>
      <c r="S43" s="74"/>
      <c r="T43" s="74"/>
      <c r="U43" s="74"/>
      <c r="V43" s="74"/>
      <c r="W43" s="73"/>
      <c r="X43" s="73"/>
      <c r="Y43" s="382">
        <f t="shared" si="1"/>
        <v>0</v>
      </c>
      <c r="Z43" s="387">
        <f t="shared" si="2"/>
        <v>0</v>
      </c>
    </row>
    <row r="44" spans="1:26" ht="15.75">
      <c r="A44" s="590">
        <v>35</v>
      </c>
      <c r="B44" s="591">
        <v>2.10062</v>
      </c>
      <c r="C44" s="592" t="s">
        <v>538</v>
      </c>
      <c r="D44" s="698">
        <v>1</v>
      </c>
      <c r="E44" s="73"/>
      <c r="F44" s="74"/>
      <c r="G44" s="74"/>
      <c r="H44" s="74"/>
      <c r="I44" s="74"/>
      <c r="J44" s="74"/>
      <c r="K44" s="74"/>
      <c r="L44" s="73"/>
      <c r="M44" s="73"/>
      <c r="N44" s="382">
        <f t="shared" si="0"/>
        <v>0</v>
      </c>
      <c r="O44" s="383">
        <f t="shared" si="4"/>
        <v>0</v>
      </c>
      <c r="P44" s="77"/>
      <c r="Q44" s="88"/>
      <c r="R44" s="87"/>
      <c r="S44" s="74"/>
      <c r="T44" s="74"/>
      <c r="U44" s="74"/>
      <c r="V44" s="74"/>
      <c r="W44" s="73"/>
      <c r="X44" s="73"/>
      <c r="Y44" s="382">
        <f t="shared" si="1"/>
        <v>0</v>
      </c>
      <c r="Z44" s="387">
        <f t="shared" si="2"/>
        <v>0</v>
      </c>
    </row>
    <row r="45" spans="1:26" ht="15.75">
      <c r="A45" s="590">
        <v>36</v>
      </c>
      <c r="B45" s="591">
        <v>2.10507</v>
      </c>
      <c r="C45" s="592" t="s">
        <v>426</v>
      </c>
      <c r="D45" s="698">
        <v>1</v>
      </c>
      <c r="E45" s="73"/>
      <c r="F45" s="74"/>
      <c r="G45" s="74"/>
      <c r="H45" s="74"/>
      <c r="I45" s="74"/>
      <c r="J45" s="74"/>
      <c r="K45" s="74"/>
      <c r="L45" s="73"/>
      <c r="M45" s="73"/>
      <c r="N45" s="382">
        <f t="shared" si="0"/>
        <v>0</v>
      </c>
      <c r="O45" s="383">
        <f t="shared" si="4"/>
        <v>0</v>
      </c>
      <c r="P45" s="77"/>
      <c r="Q45" s="74"/>
      <c r="R45" s="87"/>
      <c r="S45" s="74"/>
      <c r="T45" s="74"/>
      <c r="U45" s="74"/>
      <c r="V45" s="74"/>
      <c r="W45" s="73"/>
      <c r="X45" s="73"/>
      <c r="Y45" s="382">
        <f t="shared" si="1"/>
        <v>0</v>
      </c>
      <c r="Z45" s="387">
        <f t="shared" si="2"/>
        <v>0</v>
      </c>
    </row>
    <row r="46" spans="1:26" ht="31.5">
      <c r="A46" s="590">
        <v>37</v>
      </c>
      <c r="B46" s="591">
        <v>2.26</v>
      </c>
      <c r="C46" s="592" t="s">
        <v>596</v>
      </c>
      <c r="D46" s="698">
        <v>1</v>
      </c>
      <c r="E46" s="73"/>
      <c r="F46" s="74"/>
      <c r="G46" s="74"/>
      <c r="H46" s="74"/>
      <c r="I46" s="74"/>
      <c r="J46" s="74"/>
      <c r="K46" s="74"/>
      <c r="L46" s="73"/>
      <c r="M46" s="73"/>
      <c r="N46" s="382">
        <f t="shared" si="0"/>
        <v>0</v>
      </c>
      <c r="O46" s="383">
        <f t="shared" si="4"/>
        <v>0</v>
      </c>
      <c r="P46" s="77"/>
      <c r="Q46" s="88"/>
      <c r="R46" s="87"/>
      <c r="S46" s="74"/>
      <c r="T46" s="74"/>
      <c r="U46" s="74"/>
      <c r="V46" s="74"/>
      <c r="W46" s="73"/>
      <c r="X46" s="73"/>
      <c r="Y46" s="382">
        <f t="shared" si="1"/>
        <v>0</v>
      </c>
      <c r="Z46" s="387">
        <f t="shared" si="2"/>
        <v>0</v>
      </c>
    </row>
    <row r="47" spans="1:26" ht="15.75">
      <c r="A47" s="590">
        <v>38</v>
      </c>
      <c r="B47" s="591">
        <v>2.2604</v>
      </c>
      <c r="C47" s="592" t="s">
        <v>597</v>
      </c>
      <c r="D47" s="698">
        <v>1</v>
      </c>
      <c r="E47" s="73"/>
      <c r="F47" s="74"/>
      <c r="G47" s="74"/>
      <c r="H47" s="74"/>
      <c r="I47" s="74"/>
      <c r="J47" s="74"/>
      <c r="K47" s="74"/>
      <c r="L47" s="73"/>
      <c r="M47" s="73"/>
      <c r="N47" s="382">
        <f t="shared" si="0"/>
        <v>0</v>
      </c>
      <c r="O47" s="383">
        <f t="shared" si="4"/>
        <v>0</v>
      </c>
      <c r="P47" s="77"/>
      <c r="Q47" s="88"/>
      <c r="R47" s="87"/>
      <c r="S47" s="74"/>
      <c r="T47" s="74"/>
      <c r="U47" s="74"/>
      <c r="V47" s="74"/>
      <c r="W47" s="73"/>
      <c r="X47" s="73"/>
      <c r="Y47" s="382">
        <f t="shared" si="1"/>
        <v>0</v>
      </c>
      <c r="Z47" s="387">
        <f t="shared" si="2"/>
        <v>0</v>
      </c>
    </row>
    <row r="48" spans="1:26" ht="31.5">
      <c r="A48" s="590">
        <v>39</v>
      </c>
      <c r="B48" s="591">
        <v>2.2612</v>
      </c>
      <c r="C48" s="592" t="s">
        <v>539</v>
      </c>
      <c r="D48" s="701">
        <v>1</v>
      </c>
      <c r="E48" s="78"/>
      <c r="F48" s="75"/>
      <c r="G48" s="75"/>
      <c r="H48" s="75"/>
      <c r="I48" s="75"/>
      <c r="J48" s="75"/>
      <c r="K48" s="75"/>
      <c r="L48" s="78"/>
      <c r="M48" s="78"/>
      <c r="N48" s="384">
        <f t="shared" si="0"/>
        <v>0</v>
      </c>
      <c r="O48" s="385">
        <f t="shared" si="4"/>
        <v>0</v>
      </c>
      <c r="P48" s="80"/>
      <c r="Q48" s="89"/>
      <c r="R48" s="82"/>
      <c r="S48" s="75"/>
      <c r="T48" s="75"/>
      <c r="U48" s="75"/>
      <c r="V48" s="75"/>
      <c r="W48" s="78"/>
      <c r="X48" s="78"/>
      <c r="Y48" s="384">
        <f t="shared" si="1"/>
        <v>0</v>
      </c>
      <c r="Z48" s="388">
        <f t="shared" si="2"/>
        <v>0</v>
      </c>
    </row>
    <row r="49" spans="1:26" ht="47.25">
      <c r="A49" s="590">
        <v>40</v>
      </c>
      <c r="B49" s="591" t="s">
        <v>427</v>
      </c>
      <c r="C49" s="592" t="s">
        <v>598</v>
      </c>
      <c r="D49" s="702">
        <v>1</v>
      </c>
      <c r="E49" s="199"/>
      <c r="F49" s="200"/>
      <c r="G49" s="200"/>
      <c r="H49" s="200"/>
      <c r="I49" s="200"/>
      <c r="J49" s="200"/>
      <c r="K49" s="200"/>
      <c r="L49" s="199"/>
      <c r="M49" s="199"/>
      <c r="N49" s="389">
        <f t="shared" si="0"/>
        <v>0</v>
      </c>
      <c r="O49" s="390">
        <f t="shared" si="4"/>
        <v>0</v>
      </c>
      <c r="P49" s="201"/>
      <c r="Q49" s="202"/>
      <c r="R49" s="203"/>
      <c r="S49" s="200"/>
      <c r="T49" s="200"/>
      <c r="U49" s="200"/>
      <c r="V49" s="200"/>
      <c r="W49" s="199"/>
      <c r="X49" s="199"/>
      <c r="Y49" s="389">
        <f t="shared" si="1"/>
        <v>0</v>
      </c>
      <c r="Z49" s="392">
        <f t="shared" si="2"/>
        <v>0</v>
      </c>
    </row>
    <row r="50" spans="1:26" ht="15.75">
      <c r="A50" s="590">
        <v>41</v>
      </c>
      <c r="B50" s="591">
        <v>2.43092</v>
      </c>
      <c r="C50" s="592" t="s">
        <v>599</v>
      </c>
      <c r="D50" s="702">
        <v>1</v>
      </c>
      <c r="E50" s="199"/>
      <c r="F50" s="200"/>
      <c r="G50" s="200"/>
      <c r="H50" s="200"/>
      <c r="I50" s="200"/>
      <c r="J50" s="200"/>
      <c r="K50" s="200"/>
      <c r="L50" s="199"/>
      <c r="M50" s="199"/>
      <c r="N50" s="389">
        <f t="shared" si="0"/>
        <v>0</v>
      </c>
      <c r="O50" s="390">
        <f t="shared" si="4"/>
        <v>0</v>
      </c>
      <c r="P50" s="201"/>
      <c r="Q50" s="202"/>
      <c r="R50" s="203"/>
      <c r="S50" s="200"/>
      <c r="T50" s="200"/>
      <c r="U50" s="200"/>
      <c r="V50" s="200"/>
      <c r="W50" s="199"/>
      <c r="X50" s="199"/>
      <c r="Y50" s="389">
        <f aca="true" t="shared" si="5" ref="Y50:Y60">IF(Q50&lt;=P50,Q50,P50)+IF(T50&lt;=S50,T50,S50)+IF(W50&lt;=V50,W50,V50)</f>
        <v>0</v>
      </c>
      <c r="Z50" s="392">
        <f aca="true" t="shared" si="6" ref="Z50:Z59">IF(Y50&gt;=4,1,0)</f>
        <v>0</v>
      </c>
    </row>
    <row r="51" spans="1:26" ht="15.75">
      <c r="A51" s="590">
        <v>42</v>
      </c>
      <c r="B51" s="591">
        <v>2.2622</v>
      </c>
      <c r="C51" s="592" t="s">
        <v>540</v>
      </c>
      <c r="D51" s="702">
        <v>1</v>
      </c>
      <c r="E51" s="199"/>
      <c r="F51" s="200"/>
      <c r="G51" s="200"/>
      <c r="H51" s="200"/>
      <c r="I51" s="200"/>
      <c r="J51" s="200"/>
      <c r="K51" s="200"/>
      <c r="L51" s="199"/>
      <c r="M51" s="199"/>
      <c r="N51" s="389">
        <f t="shared" si="0"/>
        <v>0</v>
      </c>
      <c r="O51" s="390">
        <f t="shared" si="4"/>
        <v>0</v>
      </c>
      <c r="P51" s="201"/>
      <c r="Q51" s="202"/>
      <c r="R51" s="203"/>
      <c r="S51" s="200"/>
      <c r="T51" s="200"/>
      <c r="U51" s="200"/>
      <c r="V51" s="200"/>
      <c r="W51" s="199"/>
      <c r="X51" s="199"/>
      <c r="Y51" s="389">
        <f t="shared" si="5"/>
        <v>0</v>
      </c>
      <c r="Z51" s="392">
        <f t="shared" si="6"/>
        <v>0</v>
      </c>
    </row>
    <row r="52" spans="1:26" ht="15.75">
      <c r="A52" s="590">
        <v>43</v>
      </c>
      <c r="B52" s="591">
        <v>2.2623</v>
      </c>
      <c r="C52" s="592" t="s">
        <v>541</v>
      </c>
      <c r="D52" s="702">
        <v>1</v>
      </c>
      <c r="E52" s="199"/>
      <c r="F52" s="200"/>
      <c r="G52" s="200"/>
      <c r="H52" s="200"/>
      <c r="I52" s="200"/>
      <c r="J52" s="200"/>
      <c r="K52" s="200"/>
      <c r="L52" s="199"/>
      <c r="M52" s="199"/>
      <c r="N52" s="389">
        <f t="shared" si="0"/>
        <v>0</v>
      </c>
      <c r="O52" s="390">
        <f t="shared" si="4"/>
        <v>0</v>
      </c>
      <c r="P52" s="201"/>
      <c r="Q52" s="202"/>
      <c r="R52" s="203"/>
      <c r="S52" s="200"/>
      <c r="T52" s="200"/>
      <c r="U52" s="200"/>
      <c r="V52" s="200"/>
      <c r="W52" s="199"/>
      <c r="X52" s="199"/>
      <c r="Y52" s="389">
        <f t="shared" si="5"/>
        <v>0</v>
      </c>
      <c r="Z52" s="392">
        <f t="shared" si="6"/>
        <v>0</v>
      </c>
    </row>
    <row r="53" spans="1:26" ht="31.5">
      <c r="A53" s="590">
        <v>44</v>
      </c>
      <c r="B53" s="591" t="s">
        <v>183</v>
      </c>
      <c r="C53" s="592" t="s">
        <v>600</v>
      </c>
      <c r="D53" s="702">
        <v>1</v>
      </c>
      <c r="E53" s="199"/>
      <c r="F53" s="200"/>
      <c r="G53" s="200"/>
      <c r="H53" s="200"/>
      <c r="I53" s="200"/>
      <c r="J53" s="200"/>
      <c r="K53" s="200"/>
      <c r="L53" s="199"/>
      <c r="M53" s="199"/>
      <c r="N53" s="389">
        <f t="shared" si="0"/>
        <v>0</v>
      </c>
      <c r="O53" s="390">
        <f t="shared" si="4"/>
        <v>0</v>
      </c>
      <c r="P53" s="201"/>
      <c r="Q53" s="202"/>
      <c r="R53" s="203"/>
      <c r="S53" s="200"/>
      <c r="T53" s="200"/>
      <c r="U53" s="200"/>
      <c r="V53" s="200"/>
      <c r="W53" s="199"/>
      <c r="X53" s="199"/>
      <c r="Y53" s="389">
        <f t="shared" si="5"/>
        <v>0</v>
      </c>
      <c r="Z53" s="392">
        <f t="shared" si="6"/>
        <v>0</v>
      </c>
    </row>
    <row r="54" spans="1:26" ht="15.75">
      <c r="A54" s="590">
        <v>45</v>
      </c>
      <c r="B54" s="591">
        <v>2.1026</v>
      </c>
      <c r="C54" s="592" t="s">
        <v>601</v>
      </c>
      <c r="D54" s="702">
        <v>1</v>
      </c>
      <c r="E54" s="199"/>
      <c r="F54" s="200"/>
      <c r="G54" s="200"/>
      <c r="H54" s="200"/>
      <c r="I54" s="200"/>
      <c r="J54" s="200"/>
      <c r="K54" s="200"/>
      <c r="L54" s="199"/>
      <c r="M54" s="199"/>
      <c r="N54" s="389">
        <f t="shared" si="0"/>
        <v>0</v>
      </c>
      <c r="O54" s="390">
        <f t="shared" si="4"/>
        <v>0</v>
      </c>
      <c r="P54" s="201"/>
      <c r="Q54" s="202"/>
      <c r="R54" s="203"/>
      <c r="S54" s="200"/>
      <c r="T54" s="200"/>
      <c r="U54" s="200"/>
      <c r="V54" s="200"/>
      <c r="W54" s="199"/>
      <c r="X54" s="199"/>
      <c r="Y54" s="389">
        <f t="shared" si="5"/>
        <v>0</v>
      </c>
      <c r="Z54" s="392">
        <f t="shared" si="6"/>
        <v>0</v>
      </c>
    </row>
    <row r="55" spans="1:26" ht="15.75">
      <c r="A55" s="590">
        <v>46</v>
      </c>
      <c r="B55" s="600">
        <v>2.10412</v>
      </c>
      <c r="C55" s="601" t="s">
        <v>542</v>
      </c>
      <c r="D55" s="702">
        <v>1</v>
      </c>
      <c r="E55" s="199"/>
      <c r="F55" s="200"/>
      <c r="G55" s="200"/>
      <c r="H55" s="200"/>
      <c r="I55" s="200"/>
      <c r="J55" s="200"/>
      <c r="K55" s="200"/>
      <c r="L55" s="199"/>
      <c r="M55" s="199"/>
      <c r="N55" s="389">
        <f t="shared" si="0"/>
        <v>0</v>
      </c>
      <c r="O55" s="390">
        <f t="shared" si="4"/>
        <v>0</v>
      </c>
      <c r="P55" s="201"/>
      <c r="Q55" s="202"/>
      <c r="R55" s="203"/>
      <c r="S55" s="200"/>
      <c r="T55" s="200"/>
      <c r="U55" s="200"/>
      <c r="V55" s="200"/>
      <c r="W55" s="199"/>
      <c r="X55" s="199"/>
      <c r="Y55" s="389">
        <f t="shared" si="5"/>
        <v>0</v>
      </c>
      <c r="Z55" s="392">
        <f t="shared" si="6"/>
        <v>0</v>
      </c>
    </row>
    <row r="56" spans="1:26" ht="15.75">
      <c r="A56" s="590">
        <v>47</v>
      </c>
      <c r="B56" s="600">
        <v>2.10413</v>
      </c>
      <c r="C56" s="601" t="s">
        <v>543</v>
      </c>
      <c r="D56" s="702">
        <v>1</v>
      </c>
      <c r="E56" s="199"/>
      <c r="F56" s="200"/>
      <c r="G56" s="200"/>
      <c r="H56" s="200"/>
      <c r="I56" s="200"/>
      <c r="J56" s="200"/>
      <c r="K56" s="200"/>
      <c r="L56" s="199"/>
      <c r="M56" s="199"/>
      <c r="N56" s="389">
        <f t="shared" si="0"/>
        <v>0</v>
      </c>
      <c r="O56" s="390">
        <f t="shared" si="4"/>
        <v>0</v>
      </c>
      <c r="P56" s="201"/>
      <c r="Q56" s="202"/>
      <c r="R56" s="203"/>
      <c r="S56" s="200"/>
      <c r="T56" s="200"/>
      <c r="U56" s="200"/>
      <c r="V56" s="200"/>
      <c r="W56" s="199"/>
      <c r="X56" s="199"/>
      <c r="Y56" s="389">
        <f t="shared" si="5"/>
        <v>0</v>
      </c>
      <c r="Z56" s="392">
        <f t="shared" si="6"/>
        <v>0</v>
      </c>
    </row>
    <row r="57" spans="1:26" ht="15.75">
      <c r="A57" s="590">
        <v>48</v>
      </c>
      <c r="B57" s="600">
        <v>2.104</v>
      </c>
      <c r="C57" s="601" t="s">
        <v>428</v>
      </c>
      <c r="D57" s="702">
        <v>1</v>
      </c>
      <c r="E57" s="199"/>
      <c r="F57" s="200"/>
      <c r="G57" s="200"/>
      <c r="H57" s="200"/>
      <c r="I57" s="200"/>
      <c r="J57" s="200"/>
      <c r="K57" s="200"/>
      <c r="L57" s="199"/>
      <c r="M57" s="199"/>
      <c r="N57" s="389">
        <f t="shared" si="0"/>
        <v>0</v>
      </c>
      <c r="O57" s="390">
        <f t="shared" si="4"/>
        <v>0</v>
      </c>
      <c r="P57" s="201"/>
      <c r="Q57" s="202"/>
      <c r="R57" s="203"/>
      <c r="S57" s="200"/>
      <c r="T57" s="200"/>
      <c r="U57" s="200"/>
      <c r="V57" s="200"/>
      <c r="W57" s="199"/>
      <c r="X57" s="199"/>
      <c r="Y57" s="389">
        <f t="shared" si="5"/>
        <v>0</v>
      </c>
      <c r="Z57" s="392">
        <f t="shared" si="6"/>
        <v>0</v>
      </c>
    </row>
    <row r="58" spans="1:26" ht="31.5">
      <c r="A58" s="590">
        <v>49</v>
      </c>
      <c r="B58" s="600">
        <v>2.1065</v>
      </c>
      <c r="C58" s="601" t="s">
        <v>544</v>
      </c>
      <c r="D58" s="702">
        <v>1</v>
      </c>
      <c r="E58" s="199"/>
      <c r="F58" s="200"/>
      <c r="G58" s="200"/>
      <c r="H58" s="200"/>
      <c r="I58" s="200"/>
      <c r="J58" s="200"/>
      <c r="K58" s="200"/>
      <c r="L58" s="199"/>
      <c r="M58" s="199"/>
      <c r="N58" s="389">
        <f t="shared" si="0"/>
        <v>0</v>
      </c>
      <c r="O58" s="390">
        <f t="shared" si="4"/>
        <v>0</v>
      </c>
      <c r="P58" s="201"/>
      <c r="Q58" s="202"/>
      <c r="R58" s="203"/>
      <c r="S58" s="200"/>
      <c r="T58" s="200"/>
      <c r="U58" s="200"/>
      <c r="V58" s="200"/>
      <c r="W58" s="199"/>
      <c r="X58" s="199"/>
      <c r="Y58" s="389">
        <f t="shared" si="5"/>
        <v>0</v>
      </c>
      <c r="Z58" s="392">
        <f t="shared" si="6"/>
        <v>0</v>
      </c>
    </row>
    <row r="59" spans="1:26" ht="15.75">
      <c r="A59" s="590">
        <v>50</v>
      </c>
      <c r="B59" s="600">
        <v>2.1071</v>
      </c>
      <c r="C59" s="601" t="s">
        <v>429</v>
      </c>
      <c r="D59" s="702">
        <v>1</v>
      </c>
      <c r="E59" s="199"/>
      <c r="F59" s="200"/>
      <c r="G59" s="200"/>
      <c r="H59" s="200"/>
      <c r="I59" s="200"/>
      <c r="J59" s="200"/>
      <c r="K59" s="200"/>
      <c r="L59" s="199"/>
      <c r="M59" s="199"/>
      <c r="N59" s="389">
        <f t="shared" si="0"/>
        <v>0</v>
      </c>
      <c r="O59" s="390">
        <f t="shared" si="4"/>
        <v>0</v>
      </c>
      <c r="P59" s="201"/>
      <c r="Q59" s="202"/>
      <c r="R59" s="203"/>
      <c r="S59" s="200"/>
      <c r="T59" s="200"/>
      <c r="U59" s="200"/>
      <c r="V59" s="200"/>
      <c r="W59" s="199"/>
      <c r="X59" s="199"/>
      <c r="Y59" s="389">
        <f t="shared" si="5"/>
        <v>0</v>
      </c>
      <c r="Z59" s="392">
        <f t="shared" si="6"/>
        <v>0</v>
      </c>
    </row>
    <row r="60" spans="1:26" ht="16.5" thickBot="1">
      <c r="A60" s="594">
        <v>51</v>
      </c>
      <c r="B60" s="602">
        <v>2.1074</v>
      </c>
      <c r="C60" s="603" t="s">
        <v>430</v>
      </c>
      <c r="D60" s="702">
        <v>1</v>
      </c>
      <c r="E60" s="199"/>
      <c r="F60" s="200"/>
      <c r="G60" s="200"/>
      <c r="H60" s="200"/>
      <c r="I60" s="200"/>
      <c r="J60" s="200"/>
      <c r="K60" s="200"/>
      <c r="L60" s="199"/>
      <c r="M60" s="199"/>
      <c r="N60" s="389">
        <f t="shared" si="0"/>
        <v>0</v>
      </c>
      <c r="O60" s="390">
        <f t="shared" si="4"/>
        <v>0</v>
      </c>
      <c r="P60" s="201"/>
      <c r="Q60" s="202"/>
      <c r="R60" s="203"/>
      <c r="S60" s="200"/>
      <c r="T60" s="200"/>
      <c r="U60" s="200"/>
      <c r="V60" s="200"/>
      <c r="W60" s="199"/>
      <c r="X60" s="199"/>
      <c r="Y60" s="389">
        <f t="shared" si="5"/>
        <v>0</v>
      </c>
      <c r="Z60" s="392">
        <f>IF(Y60&gt;=4,1,0)</f>
        <v>0</v>
      </c>
    </row>
    <row r="61" spans="1:26" s="351" customFormat="1" ht="14.25" customHeight="1">
      <c r="A61" s="347"/>
      <c r="B61" s="348"/>
      <c r="C61" s="347"/>
      <c r="D61" s="349"/>
      <c r="E61" s="349"/>
      <c r="F61" s="349"/>
      <c r="G61" s="349"/>
      <c r="H61" s="349"/>
      <c r="I61" s="349"/>
      <c r="J61" s="349"/>
      <c r="K61" s="349" t="s">
        <v>217</v>
      </c>
      <c r="L61" s="349"/>
      <c r="M61" s="349"/>
      <c r="N61" s="391">
        <f>SUM(N20:N60)</f>
        <v>0</v>
      </c>
      <c r="O61" s="391">
        <f>SUM(O20:O60)</f>
        <v>0</v>
      </c>
      <c r="P61" s="350"/>
      <c r="Q61" s="350"/>
      <c r="R61" s="350"/>
      <c r="S61" s="350"/>
      <c r="T61" s="350"/>
      <c r="U61" s="350"/>
      <c r="V61" s="350"/>
      <c r="W61" s="350"/>
      <c r="X61" s="350"/>
      <c r="Y61" s="391">
        <f>SUM(Y20:Y60)</f>
        <v>0</v>
      </c>
      <c r="Z61" s="391">
        <f>SUM(Z20:Z60)</f>
        <v>0</v>
      </c>
    </row>
    <row r="62" spans="1:19" s="154" customFormat="1" ht="15" customHeight="1" thickBot="1">
      <c r="A62" s="794" t="s">
        <v>218</v>
      </c>
      <c r="B62" s="795"/>
      <c r="C62" s="795"/>
      <c r="D62" s="795"/>
      <c r="E62" s="795"/>
      <c r="F62" s="795"/>
      <c r="G62" s="795"/>
      <c r="H62" s="795"/>
      <c r="I62" s="795"/>
      <c r="J62" s="795"/>
      <c r="K62" s="795"/>
      <c r="L62" s="795"/>
      <c r="M62" s="795"/>
      <c r="N62" s="795"/>
      <c r="O62" s="795"/>
      <c r="P62" s="795"/>
      <c r="Q62" s="795"/>
      <c r="R62" s="795"/>
      <c r="S62" s="795"/>
    </row>
    <row r="63" spans="1:26" ht="15.75">
      <c r="A63" s="587">
        <v>52</v>
      </c>
      <c r="B63" s="588">
        <v>2.25</v>
      </c>
      <c r="C63" s="589" t="s">
        <v>602</v>
      </c>
      <c r="D63" s="698">
        <v>2</v>
      </c>
      <c r="E63" s="73"/>
      <c r="F63" s="74"/>
      <c r="G63" s="74"/>
      <c r="H63" s="74"/>
      <c r="I63" s="74"/>
      <c r="J63" s="74"/>
      <c r="K63" s="74"/>
      <c r="L63" s="73"/>
      <c r="M63" s="73"/>
      <c r="N63" s="382">
        <f t="shared" si="0"/>
        <v>0</v>
      </c>
      <c r="O63" s="383">
        <f aca="true" t="shared" si="7" ref="O63:O91">IF(N63&gt;=4,8+IF(N63&lt;13,(N63-4)*1,8*1),0)</f>
        <v>0</v>
      </c>
      <c r="P63" s="77"/>
      <c r="Q63" s="74"/>
      <c r="R63" s="87"/>
      <c r="S63" s="74"/>
      <c r="T63" s="74"/>
      <c r="U63" s="74"/>
      <c r="V63" s="74"/>
      <c r="W63" s="73"/>
      <c r="X63" s="73"/>
      <c r="Y63" s="382">
        <f t="shared" si="1"/>
        <v>0</v>
      </c>
      <c r="Z63" s="387">
        <f t="shared" si="2"/>
        <v>0</v>
      </c>
    </row>
    <row r="64" spans="1:26" ht="15.75">
      <c r="A64" s="590">
        <v>53</v>
      </c>
      <c r="B64" s="591">
        <v>2.2502</v>
      </c>
      <c r="C64" s="592" t="s">
        <v>603</v>
      </c>
      <c r="D64" s="698">
        <v>2</v>
      </c>
      <c r="E64" s="73"/>
      <c r="F64" s="74"/>
      <c r="G64" s="74"/>
      <c r="H64" s="74"/>
      <c r="I64" s="74"/>
      <c r="J64" s="74"/>
      <c r="K64" s="74"/>
      <c r="L64" s="73"/>
      <c r="M64" s="73"/>
      <c r="N64" s="382">
        <f t="shared" si="0"/>
        <v>0</v>
      </c>
      <c r="O64" s="383">
        <f t="shared" si="7"/>
        <v>0</v>
      </c>
      <c r="P64" s="77"/>
      <c r="Q64" s="74"/>
      <c r="R64" s="87"/>
      <c r="S64" s="74"/>
      <c r="T64" s="74"/>
      <c r="U64" s="74"/>
      <c r="V64" s="74"/>
      <c r="W64" s="73"/>
      <c r="X64" s="73"/>
      <c r="Y64" s="382">
        <f t="shared" si="1"/>
        <v>0</v>
      </c>
      <c r="Z64" s="387">
        <f t="shared" si="2"/>
        <v>0</v>
      </c>
    </row>
    <row r="65" spans="1:26" ht="15.75">
      <c r="A65" s="590">
        <v>54</v>
      </c>
      <c r="B65" s="591">
        <v>2.2507</v>
      </c>
      <c r="C65" s="592" t="s">
        <v>184</v>
      </c>
      <c r="D65" s="698">
        <v>2</v>
      </c>
      <c r="E65" s="73"/>
      <c r="F65" s="74"/>
      <c r="G65" s="74"/>
      <c r="H65" s="74"/>
      <c r="I65" s="74"/>
      <c r="J65" s="74"/>
      <c r="K65" s="74"/>
      <c r="L65" s="73"/>
      <c r="M65" s="73"/>
      <c r="N65" s="382">
        <f t="shared" si="0"/>
        <v>0</v>
      </c>
      <c r="O65" s="383">
        <f t="shared" si="7"/>
        <v>0</v>
      </c>
      <c r="P65" s="77"/>
      <c r="Q65" s="88"/>
      <c r="R65" s="87"/>
      <c r="S65" s="74"/>
      <c r="T65" s="74"/>
      <c r="U65" s="74"/>
      <c r="V65" s="74"/>
      <c r="W65" s="73"/>
      <c r="X65" s="73"/>
      <c r="Y65" s="382">
        <f t="shared" si="1"/>
        <v>0</v>
      </c>
      <c r="Z65" s="387">
        <f t="shared" si="2"/>
        <v>0</v>
      </c>
    </row>
    <row r="66" spans="1:26" ht="15.75">
      <c r="A66" s="590">
        <v>55</v>
      </c>
      <c r="B66" s="591">
        <v>2.2509</v>
      </c>
      <c r="C66" s="592" t="s">
        <v>185</v>
      </c>
      <c r="D66" s="698">
        <v>2</v>
      </c>
      <c r="E66" s="73"/>
      <c r="F66" s="74"/>
      <c r="G66" s="74"/>
      <c r="H66" s="74"/>
      <c r="I66" s="74"/>
      <c r="J66" s="74"/>
      <c r="K66" s="74"/>
      <c r="L66" s="73"/>
      <c r="M66" s="73"/>
      <c r="N66" s="382">
        <f t="shared" si="0"/>
        <v>0</v>
      </c>
      <c r="O66" s="383">
        <f t="shared" si="7"/>
        <v>0</v>
      </c>
      <c r="P66" s="77"/>
      <c r="Q66" s="88"/>
      <c r="R66" s="205"/>
      <c r="S66" s="74"/>
      <c r="T66" s="74"/>
      <c r="U66" s="74"/>
      <c r="V66" s="74"/>
      <c r="W66" s="73"/>
      <c r="X66" s="73"/>
      <c r="Y66" s="382">
        <f t="shared" si="1"/>
        <v>0</v>
      </c>
      <c r="Z66" s="387">
        <f t="shared" si="2"/>
        <v>0</v>
      </c>
    </row>
    <row r="67" spans="1:26" ht="15.75">
      <c r="A67" s="590">
        <v>56</v>
      </c>
      <c r="B67" s="591">
        <v>2.251</v>
      </c>
      <c r="C67" s="592" t="s">
        <v>186</v>
      </c>
      <c r="D67" s="698">
        <v>2</v>
      </c>
      <c r="E67" s="73"/>
      <c r="F67" s="74"/>
      <c r="G67" s="74"/>
      <c r="H67" s="74"/>
      <c r="I67" s="74"/>
      <c r="J67" s="74"/>
      <c r="K67" s="74"/>
      <c r="L67" s="73"/>
      <c r="M67" s="73"/>
      <c r="N67" s="382">
        <f t="shared" si="0"/>
        <v>0</v>
      </c>
      <c r="O67" s="383">
        <f t="shared" si="7"/>
        <v>0</v>
      </c>
      <c r="P67" s="77"/>
      <c r="Q67" s="88"/>
      <c r="R67" s="205"/>
      <c r="S67" s="74"/>
      <c r="T67" s="74"/>
      <c r="U67" s="74"/>
      <c r="V67" s="74"/>
      <c r="W67" s="73"/>
      <c r="X67" s="73"/>
      <c r="Y67" s="382">
        <f t="shared" si="1"/>
        <v>0</v>
      </c>
      <c r="Z67" s="387">
        <f t="shared" si="2"/>
        <v>0</v>
      </c>
    </row>
    <row r="68" spans="1:26" ht="15.75">
      <c r="A68" s="590">
        <v>57</v>
      </c>
      <c r="B68" s="591">
        <v>2.2514</v>
      </c>
      <c r="C68" s="592" t="s">
        <v>187</v>
      </c>
      <c r="D68" s="698">
        <v>2</v>
      </c>
      <c r="E68" s="73"/>
      <c r="F68" s="74"/>
      <c r="G68" s="74"/>
      <c r="H68" s="74"/>
      <c r="I68" s="74"/>
      <c r="J68" s="74"/>
      <c r="K68" s="74"/>
      <c r="L68" s="73"/>
      <c r="M68" s="73"/>
      <c r="N68" s="382">
        <f t="shared" si="0"/>
        <v>0</v>
      </c>
      <c r="O68" s="383">
        <f t="shared" si="7"/>
        <v>0</v>
      </c>
      <c r="P68" s="77"/>
      <c r="Q68" s="88"/>
      <c r="R68" s="87"/>
      <c r="S68" s="74"/>
      <c r="T68" s="74"/>
      <c r="U68" s="74"/>
      <c r="V68" s="74"/>
      <c r="W68" s="73"/>
      <c r="X68" s="73"/>
      <c r="Y68" s="382">
        <f t="shared" si="1"/>
        <v>0</v>
      </c>
      <c r="Z68" s="387">
        <f t="shared" si="2"/>
        <v>0</v>
      </c>
    </row>
    <row r="69" spans="1:26" ht="15.75">
      <c r="A69" s="590">
        <v>58</v>
      </c>
      <c r="B69" s="591">
        <v>2.2521</v>
      </c>
      <c r="C69" s="592" t="s">
        <v>188</v>
      </c>
      <c r="D69" s="698">
        <v>2</v>
      </c>
      <c r="E69" s="73"/>
      <c r="F69" s="74"/>
      <c r="G69" s="74"/>
      <c r="H69" s="74"/>
      <c r="I69" s="74"/>
      <c r="J69" s="74"/>
      <c r="K69" s="74"/>
      <c r="L69" s="73"/>
      <c r="M69" s="73"/>
      <c r="N69" s="382">
        <f t="shared" si="0"/>
        <v>0</v>
      </c>
      <c r="O69" s="383">
        <f t="shared" si="7"/>
        <v>0</v>
      </c>
      <c r="P69" s="77"/>
      <c r="Q69" s="88"/>
      <c r="R69" s="87"/>
      <c r="S69" s="74"/>
      <c r="T69" s="74"/>
      <c r="U69" s="74"/>
      <c r="V69" s="74"/>
      <c r="W69" s="73"/>
      <c r="X69" s="73"/>
      <c r="Y69" s="382">
        <f t="shared" si="1"/>
        <v>0</v>
      </c>
      <c r="Z69" s="387">
        <f t="shared" si="2"/>
        <v>0</v>
      </c>
    </row>
    <row r="70" spans="1:26" ht="15.75">
      <c r="A70" s="590">
        <v>59</v>
      </c>
      <c r="B70" s="591">
        <v>2.2522</v>
      </c>
      <c r="C70" s="592" t="s">
        <v>189</v>
      </c>
      <c r="D70" s="698">
        <v>2</v>
      </c>
      <c r="E70" s="73"/>
      <c r="F70" s="74"/>
      <c r="G70" s="74"/>
      <c r="H70" s="74"/>
      <c r="I70" s="74"/>
      <c r="J70" s="74"/>
      <c r="K70" s="74"/>
      <c r="L70" s="73"/>
      <c r="M70" s="73"/>
      <c r="N70" s="382">
        <f t="shared" si="0"/>
        <v>0</v>
      </c>
      <c r="O70" s="383">
        <f t="shared" si="7"/>
        <v>0</v>
      </c>
      <c r="P70" s="77"/>
      <c r="Q70" s="88"/>
      <c r="R70" s="87"/>
      <c r="S70" s="74"/>
      <c r="T70" s="74"/>
      <c r="U70" s="74"/>
      <c r="V70" s="74"/>
      <c r="W70" s="73"/>
      <c r="X70" s="73"/>
      <c r="Y70" s="382">
        <f t="shared" si="1"/>
        <v>0</v>
      </c>
      <c r="Z70" s="387">
        <f t="shared" si="2"/>
        <v>0</v>
      </c>
    </row>
    <row r="71" spans="1:26" ht="15.75">
      <c r="A71" s="590">
        <v>60</v>
      </c>
      <c r="B71" s="591">
        <v>2.2523</v>
      </c>
      <c r="C71" s="592" t="s">
        <v>190</v>
      </c>
      <c r="D71" s="698">
        <v>2</v>
      </c>
      <c r="E71" s="73"/>
      <c r="F71" s="74"/>
      <c r="G71" s="74"/>
      <c r="H71" s="74"/>
      <c r="I71" s="74"/>
      <c r="J71" s="74"/>
      <c r="K71" s="74"/>
      <c r="L71" s="73"/>
      <c r="M71" s="73"/>
      <c r="N71" s="382">
        <f t="shared" si="0"/>
        <v>0</v>
      </c>
      <c r="O71" s="383">
        <f t="shared" si="7"/>
        <v>0</v>
      </c>
      <c r="P71" s="77"/>
      <c r="Q71" s="88"/>
      <c r="R71" s="87"/>
      <c r="S71" s="74"/>
      <c r="T71" s="74"/>
      <c r="U71" s="74"/>
      <c r="V71" s="74"/>
      <c r="W71" s="73"/>
      <c r="X71" s="73"/>
      <c r="Y71" s="382">
        <f t="shared" si="1"/>
        <v>0</v>
      </c>
      <c r="Z71" s="387">
        <f t="shared" si="2"/>
        <v>0</v>
      </c>
    </row>
    <row r="72" spans="1:26" ht="15.75">
      <c r="A72" s="590">
        <v>61</v>
      </c>
      <c r="B72" s="591">
        <v>2.2525</v>
      </c>
      <c r="C72" s="592" t="s">
        <v>545</v>
      </c>
      <c r="D72" s="698">
        <v>2</v>
      </c>
      <c r="E72" s="73"/>
      <c r="F72" s="74"/>
      <c r="G72" s="74"/>
      <c r="H72" s="74"/>
      <c r="I72" s="74"/>
      <c r="J72" s="74"/>
      <c r="K72" s="74"/>
      <c r="L72" s="73"/>
      <c r="M72" s="73"/>
      <c r="N72" s="382">
        <f t="shared" si="0"/>
        <v>0</v>
      </c>
      <c r="O72" s="383">
        <f t="shared" si="7"/>
        <v>0</v>
      </c>
      <c r="P72" s="77"/>
      <c r="Q72" s="88"/>
      <c r="R72" s="87"/>
      <c r="S72" s="74"/>
      <c r="T72" s="74"/>
      <c r="U72" s="74"/>
      <c r="V72" s="74"/>
      <c r="W72" s="73"/>
      <c r="X72" s="73"/>
      <c r="Y72" s="382">
        <f t="shared" si="1"/>
        <v>0</v>
      </c>
      <c r="Z72" s="387">
        <f t="shared" si="2"/>
        <v>0</v>
      </c>
    </row>
    <row r="73" spans="1:26" ht="15.75">
      <c r="A73" s="590">
        <v>62</v>
      </c>
      <c r="B73" s="591">
        <v>2.327091</v>
      </c>
      <c r="C73" s="592" t="s">
        <v>432</v>
      </c>
      <c r="D73" s="698">
        <v>2</v>
      </c>
      <c r="E73" s="73"/>
      <c r="F73" s="74"/>
      <c r="G73" s="76"/>
      <c r="H73" s="76"/>
      <c r="I73" s="76"/>
      <c r="J73" s="76"/>
      <c r="K73" s="76"/>
      <c r="L73" s="73"/>
      <c r="M73" s="73"/>
      <c r="N73" s="382">
        <f t="shared" si="0"/>
        <v>0</v>
      </c>
      <c r="O73" s="383">
        <f t="shared" si="7"/>
        <v>0</v>
      </c>
      <c r="P73" s="77"/>
      <c r="Q73" s="88"/>
      <c r="R73" s="90"/>
      <c r="S73" s="76"/>
      <c r="T73" s="76"/>
      <c r="U73" s="76"/>
      <c r="V73" s="76"/>
      <c r="W73" s="73"/>
      <c r="X73" s="73"/>
      <c r="Y73" s="382">
        <f t="shared" si="1"/>
        <v>0</v>
      </c>
      <c r="Z73" s="387">
        <f t="shared" si="2"/>
        <v>0</v>
      </c>
    </row>
    <row r="74" spans="1:26" ht="15.75">
      <c r="A74" s="590">
        <v>63</v>
      </c>
      <c r="B74" s="591">
        <v>2.327092</v>
      </c>
      <c r="C74" s="592" t="s">
        <v>604</v>
      </c>
      <c r="D74" s="698">
        <v>2</v>
      </c>
      <c r="E74" s="73"/>
      <c r="F74" s="74"/>
      <c r="G74" s="74"/>
      <c r="H74" s="74"/>
      <c r="I74" s="74"/>
      <c r="J74" s="74"/>
      <c r="K74" s="74"/>
      <c r="L74" s="73"/>
      <c r="M74" s="73"/>
      <c r="N74" s="382">
        <f t="shared" si="0"/>
        <v>0</v>
      </c>
      <c r="O74" s="383">
        <f t="shared" si="7"/>
        <v>0</v>
      </c>
      <c r="P74" s="77"/>
      <c r="Q74" s="74"/>
      <c r="R74" s="87"/>
      <c r="S74" s="74"/>
      <c r="T74" s="74"/>
      <c r="U74" s="74"/>
      <c r="V74" s="74"/>
      <c r="W74" s="73"/>
      <c r="X74" s="73"/>
      <c r="Y74" s="382">
        <f t="shared" si="1"/>
        <v>0</v>
      </c>
      <c r="Z74" s="387">
        <f t="shared" si="2"/>
        <v>0</v>
      </c>
    </row>
    <row r="75" spans="1:26" ht="15.75">
      <c r="A75" s="590">
        <v>64</v>
      </c>
      <c r="B75" s="591">
        <v>2.327093</v>
      </c>
      <c r="C75" s="592" t="s">
        <v>605</v>
      </c>
      <c r="D75" s="698">
        <v>2</v>
      </c>
      <c r="E75" s="73"/>
      <c r="F75" s="74"/>
      <c r="G75" s="74"/>
      <c r="H75" s="74"/>
      <c r="I75" s="74"/>
      <c r="J75" s="74"/>
      <c r="K75" s="74"/>
      <c r="L75" s="73"/>
      <c r="M75" s="73"/>
      <c r="N75" s="382">
        <f t="shared" si="0"/>
        <v>0</v>
      </c>
      <c r="O75" s="383">
        <f t="shared" si="7"/>
        <v>0</v>
      </c>
      <c r="P75" s="77"/>
      <c r="Q75" s="74"/>
      <c r="R75" s="87"/>
      <c r="S75" s="74"/>
      <c r="T75" s="74"/>
      <c r="U75" s="74"/>
      <c r="V75" s="74"/>
      <c r="W75" s="73"/>
      <c r="X75" s="73"/>
      <c r="Y75" s="382">
        <f t="shared" si="1"/>
        <v>0</v>
      </c>
      <c r="Z75" s="387">
        <f t="shared" si="2"/>
        <v>0</v>
      </c>
    </row>
    <row r="76" spans="1:26" ht="15.75">
      <c r="A76" s="590">
        <v>65</v>
      </c>
      <c r="B76" s="591">
        <v>2.3271</v>
      </c>
      <c r="C76" s="592" t="s">
        <v>606</v>
      </c>
      <c r="D76" s="698">
        <v>2</v>
      </c>
      <c r="E76" s="73"/>
      <c r="F76" s="74"/>
      <c r="G76" s="74"/>
      <c r="H76" s="74"/>
      <c r="I76" s="74"/>
      <c r="J76" s="74"/>
      <c r="K76" s="74"/>
      <c r="L76" s="73"/>
      <c r="M76" s="73"/>
      <c r="N76" s="382">
        <f t="shared" si="0"/>
        <v>0</v>
      </c>
      <c r="O76" s="383">
        <f t="shared" si="7"/>
        <v>0</v>
      </c>
      <c r="P76" s="77"/>
      <c r="Q76" s="74"/>
      <c r="R76" s="87"/>
      <c r="S76" s="74"/>
      <c r="T76" s="74"/>
      <c r="U76" s="74"/>
      <c r="V76" s="74"/>
      <c r="W76" s="73"/>
      <c r="X76" s="73"/>
      <c r="Y76" s="382">
        <f t="shared" si="1"/>
        <v>0</v>
      </c>
      <c r="Z76" s="387">
        <f t="shared" si="2"/>
        <v>0</v>
      </c>
    </row>
    <row r="77" spans="1:26" ht="15.75">
      <c r="A77" s="590">
        <v>66</v>
      </c>
      <c r="B77" s="591">
        <v>2.4</v>
      </c>
      <c r="C77" s="592" t="s">
        <v>433</v>
      </c>
      <c r="D77" s="698">
        <v>2</v>
      </c>
      <c r="E77" s="73"/>
      <c r="F77" s="74"/>
      <c r="G77" s="74"/>
      <c r="H77" s="74"/>
      <c r="I77" s="74"/>
      <c r="J77" s="74"/>
      <c r="K77" s="74"/>
      <c r="L77" s="73"/>
      <c r="M77" s="73"/>
      <c r="N77" s="382">
        <f t="shared" si="0"/>
        <v>0</v>
      </c>
      <c r="O77" s="383">
        <f t="shared" si="7"/>
        <v>0</v>
      </c>
      <c r="P77" s="77"/>
      <c r="Q77" s="74"/>
      <c r="R77" s="87"/>
      <c r="S77" s="74"/>
      <c r="T77" s="74"/>
      <c r="U77" s="74"/>
      <c r="V77" s="74"/>
      <c r="W77" s="73"/>
      <c r="X77" s="73"/>
      <c r="Y77" s="382">
        <f t="shared" si="1"/>
        <v>0</v>
      </c>
      <c r="Z77" s="387">
        <f t="shared" si="2"/>
        <v>0</v>
      </c>
    </row>
    <row r="78" spans="1:26" ht="15.75">
      <c r="A78" s="590">
        <v>67</v>
      </c>
      <c r="B78" s="591">
        <v>2.4001</v>
      </c>
      <c r="C78" s="592" t="s">
        <v>607</v>
      </c>
      <c r="D78" s="698">
        <v>2</v>
      </c>
      <c r="E78" s="73"/>
      <c r="F78" s="74"/>
      <c r="G78" s="74"/>
      <c r="H78" s="74"/>
      <c r="I78" s="74"/>
      <c r="J78" s="74"/>
      <c r="K78" s="74"/>
      <c r="L78" s="73"/>
      <c r="M78" s="73"/>
      <c r="N78" s="382">
        <f t="shared" si="0"/>
        <v>0</v>
      </c>
      <c r="O78" s="383">
        <f t="shared" si="7"/>
        <v>0</v>
      </c>
      <c r="P78" s="77"/>
      <c r="Q78" s="74"/>
      <c r="R78" s="87"/>
      <c r="S78" s="74"/>
      <c r="T78" s="74"/>
      <c r="U78" s="74"/>
      <c r="V78" s="74"/>
      <c r="W78" s="73"/>
      <c r="X78" s="73"/>
      <c r="Y78" s="382">
        <f t="shared" si="1"/>
        <v>0</v>
      </c>
      <c r="Z78" s="387">
        <f t="shared" si="2"/>
        <v>0</v>
      </c>
    </row>
    <row r="79" spans="1:26" ht="15.75">
      <c r="A79" s="590">
        <v>68</v>
      </c>
      <c r="B79" s="591">
        <v>2.40013</v>
      </c>
      <c r="C79" s="592" t="s">
        <v>434</v>
      </c>
      <c r="D79" s="698">
        <v>2</v>
      </c>
      <c r="E79" s="73"/>
      <c r="F79" s="74"/>
      <c r="G79" s="74"/>
      <c r="H79" s="74"/>
      <c r="I79" s="74"/>
      <c r="J79" s="74"/>
      <c r="K79" s="74"/>
      <c r="L79" s="73"/>
      <c r="M79" s="73"/>
      <c r="N79" s="382">
        <f t="shared" si="0"/>
        <v>0</v>
      </c>
      <c r="O79" s="383">
        <f t="shared" si="7"/>
        <v>0</v>
      </c>
      <c r="P79" s="77"/>
      <c r="Q79" s="74"/>
      <c r="R79" s="87"/>
      <c r="S79" s="74"/>
      <c r="T79" s="74"/>
      <c r="U79" s="74"/>
      <c r="V79" s="74"/>
      <c r="W79" s="73"/>
      <c r="X79" s="73"/>
      <c r="Y79" s="382">
        <f t="shared" si="1"/>
        <v>0</v>
      </c>
      <c r="Z79" s="387">
        <f t="shared" si="2"/>
        <v>0</v>
      </c>
    </row>
    <row r="80" spans="1:26" ht="15.75">
      <c r="A80" s="590">
        <v>69</v>
      </c>
      <c r="B80" s="591">
        <v>2.40203</v>
      </c>
      <c r="C80" s="592" t="s">
        <v>191</v>
      </c>
      <c r="D80" s="698">
        <v>2</v>
      </c>
      <c r="E80" s="73"/>
      <c r="F80" s="74"/>
      <c r="G80" s="74"/>
      <c r="H80" s="74"/>
      <c r="I80" s="74"/>
      <c r="J80" s="74"/>
      <c r="K80" s="74"/>
      <c r="L80" s="73"/>
      <c r="M80" s="73"/>
      <c r="N80" s="382">
        <f t="shared" si="0"/>
        <v>0</v>
      </c>
      <c r="O80" s="383">
        <f t="shared" si="7"/>
        <v>0</v>
      </c>
      <c r="P80" s="77"/>
      <c r="Q80" s="74"/>
      <c r="R80" s="87"/>
      <c r="S80" s="74"/>
      <c r="T80" s="74"/>
      <c r="U80" s="74"/>
      <c r="V80" s="74"/>
      <c r="W80" s="73"/>
      <c r="X80" s="73"/>
      <c r="Y80" s="382">
        <f t="shared" si="1"/>
        <v>0</v>
      </c>
      <c r="Z80" s="387">
        <f t="shared" si="2"/>
        <v>0</v>
      </c>
    </row>
    <row r="81" spans="1:26" ht="15.75">
      <c r="A81" s="590">
        <v>70</v>
      </c>
      <c r="B81" s="591">
        <v>2.430011</v>
      </c>
      <c r="C81" s="592" t="s">
        <v>192</v>
      </c>
      <c r="D81" s="698">
        <v>2</v>
      </c>
      <c r="E81" s="73"/>
      <c r="F81" s="74"/>
      <c r="G81" s="74"/>
      <c r="H81" s="74"/>
      <c r="I81" s="74"/>
      <c r="J81" s="74"/>
      <c r="K81" s="74"/>
      <c r="L81" s="73"/>
      <c r="M81" s="73"/>
      <c r="N81" s="382">
        <f t="shared" si="0"/>
        <v>0</v>
      </c>
      <c r="O81" s="383">
        <f t="shared" si="7"/>
        <v>0</v>
      </c>
      <c r="P81" s="77"/>
      <c r="Q81" s="88"/>
      <c r="R81" s="87"/>
      <c r="S81" s="74"/>
      <c r="T81" s="74"/>
      <c r="U81" s="74"/>
      <c r="V81" s="74"/>
      <c r="W81" s="73"/>
      <c r="X81" s="73"/>
      <c r="Y81" s="382">
        <f t="shared" si="1"/>
        <v>0</v>
      </c>
      <c r="Z81" s="387">
        <f t="shared" si="2"/>
        <v>0</v>
      </c>
    </row>
    <row r="82" spans="1:26" ht="15.75">
      <c r="A82" s="590">
        <v>71</v>
      </c>
      <c r="B82" s="591">
        <v>2.430012</v>
      </c>
      <c r="C82" s="592" t="s">
        <v>193</v>
      </c>
      <c r="D82" s="698">
        <v>2</v>
      </c>
      <c r="E82" s="73"/>
      <c r="F82" s="74"/>
      <c r="G82" s="74"/>
      <c r="H82" s="74"/>
      <c r="I82" s="74"/>
      <c r="J82" s="74"/>
      <c r="K82" s="74"/>
      <c r="L82" s="73"/>
      <c r="M82" s="73"/>
      <c r="N82" s="382">
        <f t="shared" si="0"/>
        <v>0</v>
      </c>
      <c r="O82" s="383">
        <f t="shared" si="7"/>
        <v>0</v>
      </c>
      <c r="P82" s="77"/>
      <c r="Q82" s="88"/>
      <c r="R82" s="87"/>
      <c r="S82" s="74"/>
      <c r="T82" s="74"/>
      <c r="U82" s="74"/>
      <c r="V82" s="74"/>
      <c r="W82" s="73"/>
      <c r="X82" s="73"/>
      <c r="Y82" s="382">
        <f t="shared" si="1"/>
        <v>0</v>
      </c>
      <c r="Z82" s="387">
        <f t="shared" si="2"/>
        <v>0</v>
      </c>
    </row>
    <row r="83" spans="1:26" ht="15.75">
      <c r="A83" s="590">
        <v>72</v>
      </c>
      <c r="B83" s="591">
        <v>2.4301</v>
      </c>
      <c r="C83" s="592" t="s">
        <v>194</v>
      </c>
      <c r="D83" s="698">
        <v>2</v>
      </c>
      <c r="E83" s="73"/>
      <c r="F83" s="74"/>
      <c r="G83" s="74"/>
      <c r="H83" s="74"/>
      <c r="I83" s="74"/>
      <c r="J83" s="74"/>
      <c r="K83" s="74"/>
      <c r="L83" s="73"/>
      <c r="M83" s="73"/>
      <c r="N83" s="382">
        <f t="shared" si="0"/>
        <v>0</v>
      </c>
      <c r="O83" s="383">
        <f t="shared" si="7"/>
        <v>0</v>
      </c>
      <c r="P83" s="77"/>
      <c r="Q83" s="88"/>
      <c r="R83" s="87"/>
      <c r="S83" s="74"/>
      <c r="T83" s="74"/>
      <c r="U83" s="74"/>
      <c r="V83" s="74"/>
      <c r="W83" s="73"/>
      <c r="X83" s="73"/>
      <c r="Y83" s="382">
        <f t="shared" si="1"/>
        <v>0</v>
      </c>
      <c r="Z83" s="387">
        <f t="shared" si="2"/>
        <v>0</v>
      </c>
    </row>
    <row r="84" spans="1:26" ht="15.75">
      <c r="A84" s="590">
        <v>73</v>
      </c>
      <c r="B84" s="591">
        <v>2.43011</v>
      </c>
      <c r="C84" s="592" t="s">
        <v>435</v>
      </c>
      <c r="D84" s="698">
        <v>2</v>
      </c>
      <c r="E84" s="73"/>
      <c r="F84" s="74"/>
      <c r="G84" s="74"/>
      <c r="H84" s="74"/>
      <c r="I84" s="74"/>
      <c r="J84" s="74"/>
      <c r="K84" s="74"/>
      <c r="L84" s="73"/>
      <c r="M84" s="73"/>
      <c r="N84" s="382">
        <f t="shared" si="0"/>
        <v>0</v>
      </c>
      <c r="O84" s="383">
        <f t="shared" si="7"/>
        <v>0</v>
      </c>
      <c r="P84" s="77"/>
      <c r="Q84" s="95"/>
      <c r="R84" s="87"/>
      <c r="S84" s="74"/>
      <c r="T84" s="74"/>
      <c r="U84" s="74"/>
      <c r="V84" s="74"/>
      <c r="W84" s="73"/>
      <c r="X84" s="73"/>
      <c r="Y84" s="382">
        <f t="shared" si="1"/>
        <v>0</v>
      </c>
      <c r="Z84" s="387">
        <f t="shared" si="2"/>
        <v>0</v>
      </c>
    </row>
    <row r="85" spans="1:26" ht="15.75">
      <c r="A85" s="590">
        <v>74</v>
      </c>
      <c r="B85" s="591">
        <v>2.43012</v>
      </c>
      <c r="C85" s="592" t="s">
        <v>195</v>
      </c>
      <c r="D85" s="699">
        <v>2</v>
      </c>
      <c r="E85" s="73"/>
      <c r="F85" s="74"/>
      <c r="G85" s="74"/>
      <c r="H85" s="74"/>
      <c r="I85" s="74"/>
      <c r="J85" s="74"/>
      <c r="K85" s="74"/>
      <c r="L85" s="92"/>
      <c r="M85" s="92"/>
      <c r="N85" s="382">
        <f t="shared" si="0"/>
        <v>0</v>
      </c>
      <c r="O85" s="383">
        <f t="shared" si="7"/>
        <v>0</v>
      </c>
      <c r="P85" s="77"/>
      <c r="Q85" s="88"/>
      <c r="R85" s="87"/>
      <c r="S85" s="74"/>
      <c r="T85" s="74"/>
      <c r="U85" s="74"/>
      <c r="V85" s="74"/>
      <c r="W85" s="92"/>
      <c r="X85" s="92"/>
      <c r="Y85" s="382">
        <f t="shared" si="1"/>
        <v>0</v>
      </c>
      <c r="Z85" s="387">
        <f t="shared" si="2"/>
        <v>0</v>
      </c>
    </row>
    <row r="86" spans="1:26" ht="15.75">
      <c r="A86" s="590">
        <v>75</v>
      </c>
      <c r="B86" s="591">
        <v>2.43014</v>
      </c>
      <c r="C86" s="592" t="s">
        <v>196</v>
      </c>
      <c r="D86" s="699">
        <v>2</v>
      </c>
      <c r="E86" s="73"/>
      <c r="F86" s="74"/>
      <c r="G86" s="74"/>
      <c r="H86" s="74"/>
      <c r="I86" s="74"/>
      <c r="J86" s="74"/>
      <c r="K86" s="74"/>
      <c r="L86" s="92"/>
      <c r="M86" s="92"/>
      <c r="N86" s="382">
        <f t="shared" si="0"/>
        <v>0</v>
      </c>
      <c r="O86" s="383">
        <f t="shared" si="7"/>
        <v>0</v>
      </c>
      <c r="P86" s="77"/>
      <c r="Q86" s="88"/>
      <c r="R86" s="87"/>
      <c r="S86" s="74"/>
      <c r="T86" s="74"/>
      <c r="U86" s="74"/>
      <c r="V86" s="74"/>
      <c r="W86" s="92"/>
      <c r="X86" s="92"/>
      <c r="Y86" s="382">
        <f t="shared" si="1"/>
        <v>0</v>
      </c>
      <c r="Z86" s="387">
        <f t="shared" si="2"/>
        <v>0</v>
      </c>
    </row>
    <row r="87" spans="1:26" ht="15.75">
      <c r="A87" s="590">
        <v>76</v>
      </c>
      <c r="B87" s="591">
        <v>2.40053</v>
      </c>
      <c r="C87" s="592" t="s">
        <v>608</v>
      </c>
      <c r="D87" s="699">
        <v>2</v>
      </c>
      <c r="E87" s="73"/>
      <c r="F87" s="74"/>
      <c r="G87" s="74"/>
      <c r="H87" s="74"/>
      <c r="I87" s="74"/>
      <c r="J87" s="74"/>
      <c r="K87" s="74"/>
      <c r="L87" s="92"/>
      <c r="M87" s="92"/>
      <c r="N87" s="382">
        <f aca="true" t="shared" si="8" ref="N87:N123">IF(F87&lt;=E87,F87,E87)+IF(I87&lt;=H87,I87,H87)+IF(L87&lt;=K87,L87,K87)</f>
        <v>0</v>
      </c>
      <c r="O87" s="383">
        <f t="shared" si="7"/>
        <v>0</v>
      </c>
      <c r="P87" s="77"/>
      <c r="Q87" s="74"/>
      <c r="R87" s="87"/>
      <c r="S87" s="74"/>
      <c r="T87" s="74"/>
      <c r="U87" s="74"/>
      <c r="V87" s="74"/>
      <c r="W87" s="92"/>
      <c r="X87" s="92"/>
      <c r="Y87" s="382">
        <f aca="true" t="shared" si="9" ref="Y87:Y123">IF(Q87&lt;=P87,Q87,P87)+IF(T87&lt;=S87,T87,S87)+IF(W87&lt;=V87,W87,V87)</f>
        <v>0</v>
      </c>
      <c r="Z87" s="387">
        <f aca="true" t="shared" si="10" ref="Z87:Z123">IF(Y87&gt;=4,1,0)</f>
        <v>0</v>
      </c>
    </row>
    <row r="88" spans="1:26" ht="15.75">
      <c r="A88" s="590">
        <v>77</v>
      </c>
      <c r="B88" s="591">
        <v>2.4304</v>
      </c>
      <c r="C88" s="592" t="s">
        <v>436</v>
      </c>
      <c r="D88" s="699">
        <v>2</v>
      </c>
      <c r="E88" s="73"/>
      <c r="F88" s="74"/>
      <c r="G88" s="74"/>
      <c r="H88" s="74"/>
      <c r="I88" s="74"/>
      <c r="J88" s="74"/>
      <c r="K88" s="74"/>
      <c r="L88" s="92"/>
      <c r="M88" s="92"/>
      <c r="N88" s="382">
        <f t="shared" si="8"/>
        <v>0</v>
      </c>
      <c r="O88" s="383">
        <f t="shared" si="7"/>
        <v>0</v>
      </c>
      <c r="P88" s="77"/>
      <c r="Q88" s="74"/>
      <c r="R88" s="87"/>
      <c r="S88" s="74"/>
      <c r="T88" s="74"/>
      <c r="U88" s="74"/>
      <c r="V88" s="74"/>
      <c r="W88" s="92"/>
      <c r="X88" s="92"/>
      <c r="Y88" s="382">
        <f t="shared" si="9"/>
        <v>0</v>
      </c>
      <c r="Z88" s="387">
        <f t="shared" si="10"/>
        <v>0</v>
      </c>
    </row>
    <row r="89" spans="1:26" ht="15.75">
      <c r="A89" s="590">
        <v>78</v>
      </c>
      <c r="B89" s="591">
        <v>2.43044</v>
      </c>
      <c r="C89" s="592" t="s">
        <v>197</v>
      </c>
      <c r="D89" s="699">
        <v>2</v>
      </c>
      <c r="E89" s="73"/>
      <c r="F89" s="74"/>
      <c r="G89" s="74"/>
      <c r="H89" s="74"/>
      <c r="I89" s="74"/>
      <c r="J89" s="74"/>
      <c r="K89" s="74"/>
      <c r="L89" s="92"/>
      <c r="M89" s="92"/>
      <c r="N89" s="382">
        <f t="shared" si="8"/>
        <v>0</v>
      </c>
      <c r="O89" s="383">
        <f t="shared" si="7"/>
        <v>0</v>
      </c>
      <c r="P89" s="77"/>
      <c r="Q89" s="88"/>
      <c r="R89" s="87"/>
      <c r="S89" s="74"/>
      <c r="T89" s="74"/>
      <c r="U89" s="74"/>
      <c r="V89" s="74"/>
      <c r="W89" s="92"/>
      <c r="X89" s="92"/>
      <c r="Y89" s="382">
        <f t="shared" si="9"/>
        <v>0</v>
      </c>
      <c r="Z89" s="387">
        <f t="shared" si="10"/>
        <v>0</v>
      </c>
    </row>
    <row r="90" spans="1:26" ht="15.75">
      <c r="A90" s="590">
        <v>79</v>
      </c>
      <c r="B90" s="591">
        <v>2.43135</v>
      </c>
      <c r="C90" s="592" t="s">
        <v>198</v>
      </c>
      <c r="D90" s="699">
        <v>2</v>
      </c>
      <c r="E90" s="73"/>
      <c r="F90" s="74"/>
      <c r="G90" s="74"/>
      <c r="H90" s="74"/>
      <c r="I90" s="74"/>
      <c r="J90" s="74"/>
      <c r="K90" s="74"/>
      <c r="L90" s="92"/>
      <c r="M90" s="92"/>
      <c r="N90" s="382">
        <f t="shared" si="8"/>
        <v>0</v>
      </c>
      <c r="O90" s="383">
        <f t="shared" si="7"/>
        <v>0</v>
      </c>
      <c r="P90" s="77"/>
      <c r="Q90" s="74"/>
      <c r="R90" s="87"/>
      <c r="S90" s="74"/>
      <c r="T90" s="74"/>
      <c r="U90" s="74"/>
      <c r="V90" s="74"/>
      <c r="W90" s="92"/>
      <c r="X90" s="92"/>
      <c r="Y90" s="382">
        <f t="shared" si="9"/>
        <v>0</v>
      </c>
      <c r="Z90" s="387">
        <f t="shared" si="10"/>
        <v>0</v>
      </c>
    </row>
    <row r="91" spans="1:26" ht="16.5" thickBot="1">
      <c r="A91" s="594">
        <v>80</v>
      </c>
      <c r="B91" s="595">
        <v>2.43136</v>
      </c>
      <c r="C91" s="596" t="s">
        <v>437</v>
      </c>
      <c r="D91" s="700">
        <v>2</v>
      </c>
      <c r="E91" s="73"/>
      <c r="F91" s="74"/>
      <c r="G91" s="75"/>
      <c r="H91" s="75"/>
      <c r="I91" s="75"/>
      <c r="J91" s="75"/>
      <c r="K91" s="75"/>
      <c r="L91" s="93"/>
      <c r="M91" s="93"/>
      <c r="N91" s="384">
        <f t="shared" si="8"/>
        <v>0</v>
      </c>
      <c r="O91" s="385">
        <f t="shared" si="7"/>
        <v>0</v>
      </c>
      <c r="P91" s="77"/>
      <c r="Q91" s="74"/>
      <c r="R91" s="82"/>
      <c r="S91" s="75"/>
      <c r="T91" s="75"/>
      <c r="U91" s="75"/>
      <c r="V91" s="75"/>
      <c r="W91" s="93"/>
      <c r="X91" s="93"/>
      <c r="Y91" s="384">
        <f t="shared" si="9"/>
        <v>0</v>
      </c>
      <c r="Z91" s="388">
        <f t="shared" si="10"/>
        <v>0</v>
      </c>
    </row>
    <row r="92" spans="1:26" s="355" customFormat="1" ht="15">
      <c r="A92" s="352"/>
      <c r="B92" s="353"/>
      <c r="C92" s="354"/>
      <c r="D92" s="585"/>
      <c r="E92" s="584"/>
      <c r="F92" s="584"/>
      <c r="G92" s="584"/>
      <c r="H92" s="584"/>
      <c r="I92" s="584"/>
      <c r="J92" s="788" t="s">
        <v>219</v>
      </c>
      <c r="K92" s="789"/>
      <c r="L92" s="789"/>
      <c r="M92" s="789"/>
      <c r="N92" s="393">
        <f>SUM(N63:N91)</f>
        <v>0</v>
      </c>
      <c r="O92" s="393">
        <f>SUM(O63:O91)</f>
        <v>0</v>
      </c>
      <c r="P92" s="206"/>
      <c r="Q92" s="584"/>
      <c r="R92" s="584"/>
      <c r="S92" s="584"/>
      <c r="T92" s="584"/>
      <c r="U92" s="584"/>
      <c r="V92" s="584"/>
      <c r="W92" s="584"/>
      <c r="X92" s="584"/>
      <c r="Y92" s="393">
        <f>SUM(Y63:Y91)</f>
        <v>0</v>
      </c>
      <c r="Z92" s="393">
        <f>SUM(Z63:Z91)</f>
        <v>0</v>
      </c>
    </row>
    <row r="93" spans="1:19" s="154" customFormat="1" ht="15" customHeight="1">
      <c r="A93" s="794" t="s">
        <v>220</v>
      </c>
      <c r="B93" s="795"/>
      <c r="C93" s="795"/>
      <c r="D93" s="795"/>
      <c r="E93" s="795"/>
      <c r="F93" s="795"/>
      <c r="G93" s="795"/>
      <c r="H93" s="795"/>
      <c r="I93" s="795"/>
      <c r="J93" s="795"/>
      <c r="K93" s="795"/>
      <c r="L93" s="795"/>
      <c r="M93" s="795"/>
      <c r="N93" s="795"/>
      <c r="O93" s="795"/>
      <c r="P93" s="795"/>
      <c r="Q93" s="795"/>
      <c r="R93" s="795"/>
      <c r="S93" s="795"/>
    </row>
    <row r="94" spans="1:26" ht="63">
      <c r="A94" s="680">
        <v>81</v>
      </c>
      <c r="B94" s="591">
        <v>2.3025</v>
      </c>
      <c r="C94" s="592" t="s">
        <v>609</v>
      </c>
      <c r="D94" s="696">
        <v>3</v>
      </c>
      <c r="E94" s="73"/>
      <c r="F94" s="74"/>
      <c r="G94" s="74"/>
      <c r="H94" s="74"/>
      <c r="I94" s="74"/>
      <c r="J94" s="74"/>
      <c r="K94" s="74"/>
      <c r="L94" s="92"/>
      <c r="M94" s="92"/>
      <c r="N94" s="382">
        <f t="shared" si="8"/>
        <v>0</v>
      </c>
      <c r="O94" s="383">
        <f aca="true" t="shared" si="11" ref="O94:O123">IF(N94&gt;=4,12+IF(N94&lt;13,(N94-4)*1.5,8*1.5),0)</f>
        <v>0</v>
      </c>
      <c r="P94" s="77"/>
      <c r="Q94" s="74"/>
      <c r="R94" s="87"/>
      <c r="S94" s="74"/>
      <c r="T94" s="74"/>
      <c r="U94" s="74"/>
      <c r="V94" s="74"/>
      <c r="W94" s="92"/>
      <c r="X94" s="92"/>
      <c r="Y94" s="382">
        <f t="shared" si="9"/>
        <v>0</v>
      </c>
      <c r="Z94" s="387">
        <f t="shared" si="10"/>
        <v>0</v>
      </c>
    </row>
    <row r="95" spans="1:26" ht="63">
      <c r="A95" s="680">
        <v>82</v>
      </c>
      <c r="B95" s="591">
        <v>2.50102</v>
      </c>
      <c r="C95" s="592" t="s">
        <v>610</v>
      </c>
      <c r="D95" s="696">
        <v>3</v>
      </c>
      <c r="E95" s="73"/>
      <c r="F95" s="74"/>
      <c r="G95" s="74"/>
      <c r="H95" s="74"/>
      <c r="I95" s="74"/>
      <c r="J95" s="74"/>
      <c r="K95" s="74"/>
      <c r="L95" s="92"/>
      <c r="M95" s="92"/>
      <c r="N95" s="382">
        <f t="shared" si="8"/>
        <v>0</v>
      </c>
      <c r="O95" s="383">
        <f t="shared" si="11"/>
        <v>0</v>
      </c>
      <c r="P95" s="77"/>
      <c r="Q95" s="88"/>
      <c r="R95" s="87"/>
      <c r="S95" s="74"/>
      <c r="T95" s="74"/>
      <c r="U95" s="74"/>
      <c r="V95" s="74"/>
      <c r="W95" s="92"/>
      <c r="X95" s="92"/>
      <c r="Y95" s="382">
        <f t="shared" si="9"/>
        <v>0</v>
      </c>
      <c r="Z95" s="387">
        <f t="shared" si="10"/>
        <v>0</v>
      </c>
    </row>
    <row r="96" spans="1:26" ht="47.25">
      <c r="A96" s="680">
        <v>83</v>
      </c>
      <c r="B96" s="591">
        <v>2.31</v>
      </c>
      <c r="C96" s="592" t="s">
        <v>611</v>
      </c>
      <c r="D96" s="696">
        <v>3</v>
      </c>
      <c r="E96" s="73"/>
      <c r="F96" s="74"/>
      <c r="G96" s="74"/>
      <c r="H96" s="74"/>
      <c r="I96" s="74"/>
      <c r="J96" s="74"/>
      <c r="K96" s="74"/>
      <c r="L96" s="92"/>
      <c r="M96" s="92"/>
      <c r="N96" s="382">
        <f t="shared" si="8"/>
        <v>0</v>
      </c>
      <c r="O96" s="383">
        <f t="shared" si="11"/>
        <v>0</v>
      </c>
      <c r="P96" s="77"/>
      <c r="Q96" s="74"/>
      <c r="R96" s="87"/>
      <c r="S96" s="74"/>
      <c r="T96" s="74"/>
      <c r="U96" s="74"/>
      <c r="V96" s="74"/>
      <c r="W96" s="92"/>
      <c r="X96" s="92"/>
      <c r="Y96" s="382">
        <f t="shared" si="9"/>
        <v>0</v>
      </c>
      <c r="Z96" s="387">
        <f t="shared" si="10"/>
        <v>0</v>
      </c>
    </row>
    <row r="97" spans="1:26" ht="31.5">
      <c r="A97" s="680">
        <v>84</v>
      </c>
      <c r="B97" s="591">
        <v>2.3062</v>
      </c>
      <c r="C97" s="592" t="s">
        <v>548</v>
      </c>
      <c r="D97" s="696">
        <v>3</v>
      </c>
      <c r="E97" s="73"/>
      <c r="F97" s="74"/>
      <c r="G97" s="74"/>
      <c r="H97" s="74"/>
      <c r="I97" s="74"/>
      <c r="J97" s="74"/>
      <c r="K97" s="74"/>
      <c r="L97" s="92"/>
      <c r="M97" s="92"/>
      <c r="N97" s="382">
        <f t="shared" si="8"/>
        <v>0</v>
      </c>
      <c r="O97" s="383">
        <f t="shared" si="11"/>
        <v>0</v>
      </c>
      <c r="P97" s="77"/>
      <c r="Q97" s="74"/>
      <c r="R97" s="87"/>
      <c r="S97" s="74"/>
      <c r="T97" s="74"/>
      <c r="U97" s="74"/>
      <c r="V97" s="74"/>
      <c r="W97" s="92"/>
      <c r="X97" s="92"/>
      <c r="Y97" s="382">
        <f t="shared" si="9"/>
        <v>0</v>
      </c>
      <c r="Z97" s="387">
        <f t="shared" si="10"/>
        <v>0</v>
      </c>
    </row>
    <row r="98" spans="1:26" ht="15.75">
      <c r="A98" s="680">
        <v>85</v>
      </c>
      <c r="B98" s="591">
        <v>2.51</v>
      </c>
      <c r="C98" s="592" t="s">
        <v>441</v>
      </c>
      <c r="D98" s="696">
        <v>3</v>
      </c>
      <c r="E98" s="73"/>
      <c r="F98" s="74"/>
      <c r="G98" s="74"/>
      <c r="H98" s="74"/>
      <c r="I98" s="74"/>
      <c r="J98" s="74"/>
      <c r="K98" s="74"/>
      <c r="L98" s="92"/>
      <c r="M98" s="92"/>
      <c r="N98" s="382">
        <f t="shared" si="8"/>
        <v>0</v>
      </c>
      <c r="O98" s="383">
        <f t="shared" si="11"/>
        <v>0</v>
      </c>
      <c r="P98" s="77"/>
      <c r="Q98" s="88"/>
      <c r="R98" s="87"/>
      <c r="S98" s="74"/>
      <c r="T98" s="74"/>
      <c r="U98" s="74"/>
      <c r="V98" s="74"/>
      <c r="W98" s="92"/>
      <c r="X98" s="92"/>
      <c r="Y98" s="382">
        <f t="shared" si="9"/>
        <v>0</v>
      </c>
      <c r="Z98" s="387">
        <f t="shared" si="10"/>
        <v>0</v>
      </c>
    </row>
    <row r="99" spans="1:26" ht="15.75">
      <c r="A99" s="680">
        <v>86</v>
      </c>
      <c r="B99" s="591">
        <v>2.2701</v>
      </c>
      <c r="C99" s="592" t="s">
        <v>199</v>
      </c>
      <c r="D99" s="696">
        <v>3</v>
      </c>
      <c r="E99" s="73"/>
      <c r="F99" s="74"/>
      <c r="G99" s="74"/>
      <c r="H99" s="74"/>
      <c r="I99" s="74"/>
      <c r="J99" s="74"/>
      <c r="K99" s="74"/>
      <c r="L99" s="92"/>
      <c r="M99" s="92"/>
      <c r="N99" s="382">
        <f t="shared" si="8"/>
        <v>0</v>
      </c>
      <c r="O99" s="383">
        <f t="shared" si="11"/>
        <v>0</v>
      </c>
      <c r="P99" s="77"/>
      <c r="Q99" s="74"/>
      <c r="R99" s="205"/>
      <c r="S99" s="74"/>
      <c r="T99" s="74"/>
      <c r="U99" s="74"/>
      <c r="V99" s="74"/>
      <c r="W99" s="92"/>
      <c r="X99" s="92"/>
      <c r="Y99" s="382">
        <f t="shared" si="9"/>
        <v>0</v>
      </c>
      <c r="Z99" s="387">
        <f t="shared" si="10"/>
        <v>0</v>
      </c>
    </row>
    <row r="100" spans="1:26" ht="47.25">
      <c r="A100" s="680">
        <v>87</v>
      </c>
      <c r="B100" s="591">
        <v>2.3074</v>
      </c>
      <c r="C100" s="592" t="s">
        <v>550</v>
      </c>
      <c r="D100" s="696">
        <v>3</v>
      </c>
      <c r="E100" s="73"/>
      <c r="F100" s="74"/>
      <c r="G100" s="74"/>
      <c r="H100" s="74"/>
      <c r="I100" s="74"/>
      <c r="J100" s="74"/>
      <c r="K100" s="74"/>
      <c r="L100" s="92"/>
      <c r="M100" s="92"/>
      <c r="N100" s="382">
        <f t="shared" si="8"/>
        <v>0</v>
      </c>
      <c r="O100" s="383">
        <f t="shared" si="11"/>
        <v>0</v>
      </c>
      <c r="P100" s="77"/>
      <c r="Q100" s="74"/>
      <c r="R100" s="205"/>
      <c r="S100" s="74"/>
      <c r="T100" s="74"/>
      <c r="U100" s="74"/>
      <c r="V100" s="74"/>
      <c r="W100" s="92"/>
      <c r="X100" s="92"/>
      <c r="Y100" s="382">
        <f t="shared" si="9"/>
        <v>0</v>
      </c>
      <c r="Z100" s="387">
        <f t="shared" si="10"/>
        <v>0</v>
      </c>
    </row>
    <row r="101" spans="1:26" ht="31.5">
      <c r="A101" s="680">
        <v>88</v>
      </c>
      <c r="B101" s="593">
        <v>2.30701</v>
      </c>
      <c r="C101" s="635" t="s">
        <v>551</v>
      </c>
      <c r="D101" s="696">
        <v>3</v>
      </c>
      <c r="E101" s="73"/>
      <c r="F101" s="74"/>
      <c r="G101" s="74"/>
      <c r="H101" s="74"/>
      <c r="I101" s="74"/>
      <c r="J101" s="74"/>
      <c r="K101" s="74"/>
      <c r="L101" s="92"/>
      <c r="M101" s="92"/>
      <c r="N101" s="382">
        <f>IF(F101&lt;=E101,F101,E101)+IF(I101&lt;=H101,I101,H101)+IF(L101&lt;=K101,L101,K101)</f>
        <v>0</v>
      </c>
      <c r="O101" s="383">
        <f>IF(N101&gt;=4,12+IF(N101&lt;13,(N101-4)*1.5,8*1.5),0)</f>
        <v>0</v>
      </c>
      <c r="P101" s="77"/>
      <c r="Q101" s="74"/>
      <c r="R101" s="205"/>
      <c r="S101" s="74"/>
      <c r="T101" s="74"/>
      <c r="U101" s="74"/>
      <c r="V101" s="74"/>
      <c r="W101" s="92"/>
      <c r="X101" s="92"/>
      <c r="Y101" s="382">
        <f t="shared" si="9"/>
        <v>0</v>
      </c>
      <c r="Z101" s="387">
        <f t="shared" si="10"/>
        <v>0</v>
      </c>
    </row>
    <row r="102" spans="1:26" ht="31.5">
      <c r="A102" s="693">
        <v>89</v>
      </c>
      <c r="B102" s="637">
        <v>2.30741</v>
      </c>
      <c r="C102" s="638" t="s">
        <v>552</v>
      </c>
      <c r="D102" s="696">
        <v>3</v>
      </c>
      <c r="E102" s="73"/>
      <c r="F102" s="74"/>
      <c r="G102" s="74"/>
      <c r="H102" s="74"/>
      <c r="I102" s="74"/>
      <c r="J102" s="74"/>
      <c r="K102" s="74"/>
      <c r="L102" s="92"/>
      <c r="M102" s="92"/>
      <c r="N102" s="382">
        <f>IF(F102&lt;=E102,F102,E102)+IF(I102&lt;=H102,I102,H102)+IF(L102&lt;=K102,L102,K102)</f>
        <v>0</v>
      </c>
      <c r="O102" s="383">
        <f>IF(N102&gt;=4,12+IF(N102&lt;13,(N102-4)*1.5,8*1.5),0)</f>
        <v>0</v>
      </c>
      <c r="P102" s="77"/>
      <c r="Q102" s="74"/>
      <c r="R102" s="205"/>
      <c r="S102" s="74"/>
      <c r="T102" s="74"/>
      <c r="U102" s="74"/>
      <c r="V102" s="74"/>
      <c r="W102" s="92"/>
      <c r="X102" s="92"/>
      <c r="Y102" s="382">
        <f t="shared" si="9"/>
        <v>0</v>
      </c>
      <c r="Z102" s="387">
        <f t="shared" si="10"/>
        <v>0</v>
      </c>
    </row>
    <row r="103" spans="1:26" ht="63">
      <c r="A103" s="694">
        <v>90</v>
      </c>
      <c r="B103" s="591">
        <v>2.30643</v>
      </c>
      <c r="C103" s="638" t="s">
        <v>646</v>
      </c>
      <c r="D103" s="696">
        <v>3</v>
      </c>
      <c r="E103" s="73"/>
      <c r="F103" s="74"/>
      <c r="G103" s="74"/>
      <c r="H103" s="74"/>
      <c r="I103" s="74"/>
      <c r="J103" s="74"/>
      <c r="K103" s="74"/>
      <c r="L103" s="92"/>
      <c r="M103" s="92"/>
      <c r="N103" s="382">
        <f>IF(F103&lt;=E103,F103,E103)+IF(I103&lt;=H103,I103,H103)+IF(L103&lt;=K103,L103,K103)</f>
        <v>0</v>
      </c>
      <c r="O103" s="383">
        <f>IF(N103&gt;=4,12+IF(N103&lt;13,(N103-4)*1.5,8*1.5),0)</f>
        <v>0</v>
      </c>
      <c r="P103" s="77"/>
      <c r="Q103" s="74"/>
      <c r="R103" s="205"/>
      <c r="S103" s="74"/>
      <c r="T103" s="74"/>
      <c r="U103" s="74"/>
      <c r="V103" s="74"/>
      <c r="W103" s="92"/>
      <c r="X103" s="92"/>
      <c r="Y103" s="382">
        <f t="shared" si="9"/>
        <v>0</v>
      </c>
      <c r="Z103" s="387">
        <f t="shared" si="10"/>
        <v>0</v>
      </c>
    </row>
    <row r="104" spans="1:26" ht="63">
      <c r="A104" s="680">
        <v>91</v>
      </c>
      <c r="B104" s="600" t="s">
        <v>442</v>
      </c>
      <c r="C104" s="592" t="s">
        <v>612</v>
      </c>
      <c r="D104" s="696">
        <v>3</v>
      </c>
      <c r="E104" s="73"/>
      <c r="F104" s="74"/>
      <c r="G104" s="74"/>
      <c r="H104" s="74"/>
      <c r="I104" s="74"/>
      <c r="J104" s="74"/>
      <c r="K104" s="74"/>
      <c r="L104" s="92"/>
      <c r="M104" s="92"/>
      <c r="N104" s="382">
        <f>IF(F104&lt;=E104,F104,E104)+IF(I104&lt;=H104,I104,H104)+IF(L104&lt;=K104,L104,K104)</f>
        <v>0</v>
      </c>
      <c r="O104" s="383">
        <f>IF(N104&gt;=4,12+IF(N104&lt;13,(N104-4)*1.5,8*1.5),0)</f>
        <v>0</v>
      </c>
      <c r="P104" s="77"/>
      <c r="Q104" s="74"/>
      <c r="R104" s="205"/>
      <c r="S104" s="74"/>
      <c r="T104" s="74"/>
      <c r="U104" s="74"/>
      <c r="V104" s="74"/>
      <c r="W104" s="92"/>
      <c r="X104" s="92"/>
      <c r="Y104" s="382">
        <f>IF(Q104&lt;=P104,Q104,P104)+IF(T104&lt;=S104,T104,S104)+IF(W104&lt;=V104,W104,V104)</f>
        <v>0</v>
      </c>
      <c r="Z104" s="387">
        <f>IF(Y104&gt;=4,1,0)</f>
        <v>0</v>
      </c>
    </row>
    <row r="105" spans="1:26" ht="63">
      <c r="A105" s="680">
        <v>92</v>
      </c>
      <c r="B105" s="591">
        <v>2.50114</v>
      </c>
      <c r="C105" s="592" t="s">
        <v>553</v>
      </c>
      <c r="D105" s="696">
        <v>3</v>
      </c>
      <c r="E105" s="73"/>
      <c r="F105" s="74"/>
      <c r="G105" s="74"/>
      <c r="H105" s="74"/>
      <c r="I105" s="74"/>
      <c r="J105" s="74"/>
      <c r="K105" s="74"/>
      <c r="L105" s="92"/>
      <c r="M105" s="92"/>
      <c r="N105" s="382">
        <f t="shared" si="8"/>
        <v>0</v>
      </c>
      <c r="O105" s="383">
        <f t="shared" si="11"/>
        <v>0</v>
      </c>
      <c r="P105" s="77"/>
      <c r="Q105" s="96"/>
      <c r="R105" s="87"/>
      <c r="S105" s="74"/>
      <c r="T105" s="74"/>
      <c r="U105" s="74"/>
      <c r="V105" s="74"/>
      <c r="W105" s="92"/>
      <c r="X105" s="92"/>
      <c r="Y105" s="382">
        <f t="shared" si="9"/>
        <v>0</v>
      </c>
      <c r="Z105" s="387">
        <f t="shared" si="10"/>
        <v>0</v>
      </c>
    </row>
    <row r="106" spans="1:26" ht="47.25">
      <c r="A106" s="680">
        <v>93</v>
      </c>
      <c r="B106" s="591">
        <v>2.308</v>
      </c>
      <c r="C106" s="592" t="s">
        <v>613</v>
      </c>
      <c r="D106" s="696">
        <v>3</v>
      </c>
      <c r="E106" s="73"/>
      <c r="F106" s="74"/>
      <c r="G106" s="74"/>
      <c r="H106" s="74"/>
      <c r="I106" s="74"/>
      <c r="J106" s="74"/>
      <c r="K106" s="74"/>
      <c r="L106" s="92"/>
      <c r="M106" s="92"/>
      <c r="N106" s="382">
        <f t="shared" si="8"/>
        <v>0</v>
      </c>
      <c r="O106" s="383">
        <f t="shared" si="11"/>
        <v>0</v>
      </c>
      <c r="P106" s="77"/>
      <c r="Q106" s="74"/>
      <c r="R106" s="87"/>
      <c r="S106" s="74"/>
      <c r="T106" s="74"/>
      <c r="U106" s="74"/>
      <c r="V106" s="74"/>
      <c r="W106" s="92"/>
      <c r="X106" s="92"/>
      <c r="Y106" s="382">
        <f t="shared" si="9"/>
        <v>0</v>
      </c>
      <c r="Z106" s="387">
        <f t="shared" si="10"/>
        <v>0</v>
      </c>
    </row>
    <row r="107" spans="1:26" ht="63">
      <c r="A107" s="693">
        <v>94</v>
      </c>
      <c r="B107" s="591">
        <v>2.305</v>
      </c>
      <c r="C107" s="592" t="s">
        <v>614</v>
      </c>
      <c r="D107" s="696">
        <v>3</v>
      </c>
      <c r="E107" s="73"/>
      <c r="F107" s="74"/>
      <c r="G107" s="74"/>
      <c r="H107" s="74"/>
      <c r="I107" s="74"/>
      <c r="J107" s="74"/>
      <c r="K107" s="74"/>
      <c r="L107" s="92"/>
      <c r="M107" s="92"/>
      <c r="N107" s="382">
        <f t="shared" si="8"/>
        <v>0</v>
      </c>
      <c r="O107" s="383">
        <f t="shared" si="11"/>
        <v>0</v>
      </c>
      <c r="P107" s="77"/>
      <c r="Q107" s="74"/>
      <c r="R107" s="87"/>
      <c r="S107" s="74"/>
      <c r="T107" s="74"/>
      <c r="U107" s="74"/>
      <c r="V107" s="74"/>
      <c r="W107" s="92"/>
      <c r="X107" s="92"/>
      <c r="Y107" s="382">
        <f t="shared" si="9"/>
        <v>0</v>
      </c>
      <c r="Z107" s="387">
        <f t="shared" si="10"/>
        <v>0</v>
      </c>
    </row>
    <row r="108" spans="1:26" s="356" customFormat="1" ht="63">
      <c r="A108" s="593">
        <v>95</v>
      </c>
      <c r="B108" s="591">
        <v>2.3022</v>
      </c>
      <c r="C108" s="601" t="s">
        <v>557</v>
      </c>
      <c r="D108" s="696">
        <v>3</v>
      </c>
      <c r="E108" s="73"/>
      <c r="F108" s="74"/>
      <c r="G108" s="74"/>
      <c r="H108" s="74"/>
      <c r="I108" s="74"/>
      <c r="J108" s="74"/>
      <c r="K108" s="74"/>
      <c r="L108" s="92"/>
      <c r="M108" s="92"/>
      <c r="N108" s="382">
        <f t="shared" si="8"/>
        <v>0</v>
      </c>
      <c r="O108" s="383">
        <f t="shared" si="11"/>
        <v>0</v>
      </c>
      <c r="P108" s="77"/>
      <c r="Q108" s="74"/>
      <c r="R108" s="87"/>
      <c r="S108" s="74"/>
      <c r="T108" s="74"/>
      <c r="U108" s="74"/>
      <c r="V108" s="74"/>
      <c r="W108" s="92"/>
      <c r="X108" s="92"/>
      <c r="Y108" s="382">
        <f t="shared" si="9"/>
        <v>0</v>
      </c>
      <c r="Z108" s="387">
        <f t="shared" si="10"/>
        <v>0</v>
      </c>
    </row>
    <row r="109" spans="1:26" s="356" customFormat="1" ht="47.25">
      <c r="A109" s="593">
        <v>96</v>
      </c>
      <c r="B109" s="695">
        <v>2.304</v>
      </c>
      <c r="C109" s="592" t="s">
        <v>615</v>
      </c>
      <c r="D109" s="696">
        <v>3</v>
      </c>
      <c r="E109" s="73"/>
      <c r="F109" s="74"/>
      <c r="G109" s="74"/>
      <c r="H109" s="74"/>
      <c r="I109" s="74"/>
      <c r="J109" s="74"/>
      <c r="K109" s="74"/>
      <c r="L109" s="92"/>
      <c r="M109" s="92"/>
      <c r="N109" s="382">
        <f t="shared" si="8"/>
        <v>0</v>
      </c>
      <c r="O109" s="383">
        <f t="shared" si="11"/>
        <v>0</v>
      </c>
      <c r="P109" s="77"/>
      <c r="Q109" s="74"/>
      <c r="R109" s="87"/>
      <c r="S109" s="74"/>
      <c r="T109" s="74"/>
      <c r="U109" s="74"/>
      <c r="V109" s="74"/>
      <c r="W109" s="92"/>
      <c r="X109" s="92"/>
      <c r="Y109" s="382">
        <f t="shared" si="9"/>
        <v>0</v>
      </c>
      <c r="Z109" s="387">
        <f t="shared" si="10"/>
        <v>0</v>
      </c>
    </row>
    <row r="110" spans="1:26" s="356" customFormat="1" ht="47.25">
      <c r="A110" s="579">
        <v>97</v>
      </c>
      <c r="B110" s="580">
        <v>2.5032</v>
      </c>
      <c r="C110" s="581" t="s">
        <v>647</v>
      </c>
      <c r="D110" s="696">
        <v>3</v>
      </c>
      <c r="E110" s="73"/>
      <c r="F110" s="74"/>
      <c r="G110" s="74"/>
      <c r="H110" s="74"/>
      <c r="I110" s="74"/>
      <c r="J110" s="74"/>
      <c r="K110" s="74"/>
      <c r="L110" s="92"/>
      <c r="M110" s="92"/>
      <c r="N110" s="382">
        <f t="shared" si="8"/>
        <v>0</v>
      </c>
      <c r="O110" s="383">
        <f t="shared" si="11"/>
        <v>0</v>
      </c>
      <c r="P110" s="77"/>
      <c r="Q110" s="74"/>
      <c r="R110" s="205"/>
      <c r="S110" s="74"/>
      <c r="T110" s="74"/>
      <c r="U110" s="74"/>
      <c r="V110" s="74"/>
      <c r="W110" s="92"/>
      <c r="X110" s="92"/>
      <c r="Y110" s="382">
        <f t="shared" si="9"/>
        <v>0</v>
      </c>
      <c r="Z110" s="387">
        <f t="shared" si="10"/>
        <v>0</v>
      </c>
    </row>
    <row r="111" spans="1:26" s="356" customFormat="1" ht="47.25">
      <c r="A111" s="579">
        <v>98</v>
      </c>
      <c r="B111" s="580">
        <v>2.501202</v>
      </c>
      <c r="C111" s="581" t="s">
        <v>648</v>
      </c>
      <c r="D111" s="696">
        <v>3</v>
      </c>
      <c r="E111" s="73"/>
      <c r="F111" s="74"/>
      <c r="G111" s="74"/>
      <c r="H111" s="74"/>
      <c r="I111" s="74"/>
      <c r="J111" s="74"/>
      <c r="K111" s="74"/>
      <c r="L111" s="92"/>
      <c r="M111" s="92"/>
      <c r="N111" s="382">
        <f t="shared" si="8"/>
        <v>0</v>
      </c>
      <c r="O111" s="383">
        <f t="shared" si="11"/>
        <v>0</v>
      </c>
      <c r="P111" s="77"/>
      <c r="Q111" s="96"/>
      <c r="R111" s="205"/>
      <c r="S111" s="74"/>
      <c r="T111" s="74"/>
      <c r="U111" s="74"/>
      <c r="V111" s="74"/>
      <c r="W111" s="92"/>
      <c r="X111" s="92"/>
      <c r="Y111" s="382">
        <f t="shared" si="9"/>
        <v>0</v>
      </c>
      <c r="Z111" s="387">
        <f t="shared" si="10"/>
        <v>0</v>
      </c>
    </row>
    <row r="112" spans="1:26" s="356" customFormat="1" ht="15.75">
      <c r="A112" s="593">
        <v>99</v>
      </c>
      <c r="B112" s="591">
        <v>2.313</v>
      </c>
      <c r="C112" s="592" t="s">
        <v>561</v>
      </c>
      <c r="D112" s="696">
        <v>3</v>
      </c>
      <c r="E112" s="73"/>
      <c r="F112" s="74"/>
      <c r="G112" s="74"/>
      <c r="H112" s="74"/>
      <c r="I112" s="74"/>
      <c r="J112" s="74"/>
      <c r="K112" s="74"/>
      <c r="L112" s="92"/>
      <c r="M112" s="92"/>
      <c r="N112" s="382">
        <f t="shared" si="8"/>
        <v>0</v>
      </c>
      <c r="O112" s="383">
        <f t="shared" si="11"/>
        <v>0</v>
      </c>
      <c r="P112" s="77"/>
      <c r="Q112" s="74"/>
      <c r="R112" s="205"/>
      <c r="S112" s="74"/>
      <c r="T112" s="74"/>
      <c r="U112" s="74"/>
      <c r="V112" s="74"/>
      <c r="W112" s="92"/>
      <c r="X112" s="92"/>
      <c r="Y112" s="382">
        <f t="shared" si="9"/>
        <v>0</v>
      </c>
      <c r="Z112" s="387">
        <f t="shared" si="10"/>
        <v>0</v>
      </c>
    </row>
    <row r="113" spans="1:26" s="356" customFormat="1" ht="15.75">
      <c r="A113" s="593">
        <v>100</v>
      </c>
      <c r="B113" s="591">
        <v>2.502</v>
      </c>
      <c r="C113" s="592" t="s">
        <v>562</v>
      </c>
      <c r="D113" s="697">
        <v>3</v>
      </c>
      <c r="E113" s="73"/>
      <c r="F113" s="74"/>
      <c r="G113" s="75"/>
      <c r="H113" s="75"/>
      <c r="I113" s="75"/>
      <c r="J113" s="75"/>
      <c r="K113" s="75"/>
      <c r="L113" s="93"/>
      <c r="M113" s="93"/>
      <c r="N113" s="384">
        <f t="shared" si="8"/>
        <v>0</v>
      </c>
      <c r="O113" s="385">
        <f t="shared" si="11"/>
        <v>0</v>
      </c>
      <c r="P113" s="80"/>
      <c r="Q113" s="97"/>
      <c r="R113" s="207"/>
      <c r="S113" s="75"/>
      <c r="T113" s="75"/>
      <c r="U113" s="75"/>
      <c r="V113" s="75"/>
      <c r="W113" s="93"/>
      <c r="X113" s="93"/>
      <c r="Y113" s="384">
        <f t="shared" si="9"/>
        <v>0</v>
      </c>
      <c r="Z113" s="388">
        <f t="shared" si="10"/>
        <v>0</v>
      </c>
    </row>
    <row r="114" spans="1:26" s="355" customFormat="1" ht="27.75" customHeight="1">
      <c r="A114" s="352"/>
      <c r="B114" s="353"/>
      <c r="C114" s="354"/>
      <c r="D114" s="585"/>
      <c r="E114" s="584"/>
      <c r="F114" s="584"/>
      <c r="G114" s="788" t="s">
        <v>221</v>
      </c>
      <c r="H114" s="789"/>
      <c r="I114" s="789"/>
      <c r="J114" s="789"/>
      <c r="K114" s="789"/>
      <c r="L114" s="789"/>
      <c r="M114" s="789"/>
      <c r="N114" s="393">
        <f>SUM(N94:N113)</f>
        <v>0</v>
      </c>
      <c r="O114" s="393">
        <f>SUM(O94:O113)</f>
        <v>0</v>
      </c>
      <c r="P114" s="206"/>
      <c r="Q114" s="584"/>
      <c r="R114" s="584"/>
      <c r="S114" s="584"/>
      <c r="T114" s="584"/>
      <c r="U114" s="584"/>
      <c r="V114" s="584"/>
      <c r="W114" s="584"/>
      <c r="X114" s="584"/>
      <c r="Y114" s="393">
        <f>SUM(Y94:Y113)</f>
        <v>0</v>
      </c>
      <c r="Z114" s="393">
        <f>SUM(Z94:Z113)</f>
        <v>0</v>
      </c>
    </row>
    <row r="115" spans="1:19" s="154" customFormat="1" ht="15" customHeight="1">
      <c r="A115" s="790" t="s">
        <v>222</v>
      </c>
      <c r="B115" s="790"/>
      <c r="C115" s="790"/>
      <c r="D115" s="790"/>
      <c r="E115" s="790"/>
      <c r="F115" s="790"/>
      <c r="G115" s="790"/>
      <c r="H115" s="790"/>
      <c r="I115" s="790"/>
      <c r="J115" s="790"/>
      <c r="K115" s="790"/>
      <c r="L115" s="790"/>
      <c r="M115" s="790"/>
      <c r="N115" s="790"/>
      <c r="O115" s="790"/>
      <c r="P115" s="790"/>
      <c r="Q115" s="790"/>
      <c r="R115" s="790"/>
      <c r="S115" s="790"/>
    </row>
    <row r="116" spans="1:26" s="356" customFormat="1" ht="31.5">
      <c r="A116" s="610">
        <v>101</v>
      </c>
      <c r="B116" s="611">
        <v>2.90211</v>
      </c>
      <c r="C116" s="612" t="s">
        <v>564</v>
      </c>
      <c r="D116" s="662">
        <v>145</v>
      </c>
      <c r="E116" s="73"/>
      <c r="F116" s="74"/>
      <c r="G116" s="74"/>
      <c r="H116" s="74"/>
      <c r="I116" s="74"/>
      <c r="J116" s="74"/>
      <c r="K116" s="74"/>
      <c r="L116" s="92"/>
      <c r="M116" s="92"/>
      <c r="N116" s="382">
        <f t="shared" si="8"/>
        <v>0</v>
      </c>
      <c r="O116" s="383">
        <f t="shared" si="11"/>
        <v>0</v>
      </c>
      <c r="P116" s="77"/>
      <c r="Q116" s="96"/>
      <c r="R116" s="87"/>
      <c r="S116" s="74"/>
      <c r="T116" s="74"/>
      <c r="U116" s="74"/>
      <c r="V116" s="74"/>
      <c r="W116" s="92"/>
      <c r="X116" s="92"/>
      <c r="Y116" s="382">
        <f t="shared" si="9"/>
        <v>0</v>
      </c>
      <c r="Z116" s="387">
        <f t="shared" si="10"/>
        <v>0</v>
      </c>
    </row>
    <row r="117" spans="1:26" s="356" customFormat="1" ht="31.5">
      <c r="A117" s="599">
        <v>102</v>
      </c>
      <c r="B117" s="591">
        <v>2.90212</v>
      </c>
      <c r="C117" s="592" t="s">
        <v>565</v>
      </c>
      <c r="D117" s="658">
        <v>280</v>
      </c>
      <c r="E117" s="73"/>
      <c r="F117" s="74"/>
      <c r="G117" s="74"/>
      <c r="H117" s="74"/>
      <c r="I117" s="74"/>
      <c r="J117" s="74"/>
      <c r="K117" s="74"/>
      <c r="L117" s="92"/>
      <c r="M117" s="92"/>
      <c r="N117" s="382">
        <f t="shared" si="8"/>
        <v>0</v>
      </c>
      <c r="O117" s="383">
        <f t="shared" si="11"/>
        <v>0</v>
      </c>
      <c r="P117" s="77"/>
      <c r="Q117" s="96"/>
      <c r="R117" s="87"/>
      <c r="S117" s="74"/>
      <c r="T117" s="74"/>
      <c r="U117" s="74"/>
      <c r="V117" s="74"/>
      <c r="W117" s="92"/>
      <c r="X117" s="92"/>
      <c r="Y117" s="382">
        <f t="shared" si="9"/>
        <v>0</v>
      </c>
      <c r="Z117" s="387">
        <f t="shared" si="10"/>
        <v>0</v>
      </c>
    </row>
    <row r="118" spans="1:26" s="356" customFormat="1" ht="31.5">
      <c r="A118" s="590">
        <v>103</v>
      </c>
      <c r="B118" s="591">
        <v>2.90101</v>
      </c>
      <c r="C118" s="592" t="s">
        <v>566</v>
      </c>
      <c r="D118" s="658">
        <v>190</v>
      </c>
      <c r="E118" s="73"/>
      <c r="F118" s="74"/>
      <c r="G118" s="74"/>
      <c r="H118" s="74"/>
      <c r="I118" s="74"/>
      <c r="J118" s="74"/>
      <c r="K118" s="74"/>
      <c r="L118" s="92"/>
      <c r="M118" s="92"/>
      <c r="N118" s="382">
        <f t="shared" si="8"/>
        <v>0</v>
      </c>
      <c r="O118" s="383">
        <f t="shared" si="11"/>
        <v>0</v>
      </c>
      <c r="P118" s="77"/>
      <c r="Q118" s="96"/>
      <c r="R118" s="205"/>
      <c r="S118" s="74"/>
      <c r="T118" s="74"/>
      <c r="U118" s="74"/>
      <c r="V118" s="74"/>
      <c r="W118" s="92"/>
      <c r="X118" s="92"/>
      <c r="Y118" s="382">
        <f t="shared" si="9"/>
        <v>0</v>
      </c>
      <c r="Z118" s="387">
        <f t="shared" si="10"/>
        <v>0</v>
      </c>
    </row>
    <row r="119" spans="1:26" s="356" customFormat="1" ht="31.5">
      <c r="A119" s="590">
        <v>104</v>
      </c>
      <c r="B119" s="591">
        <v>2.90102</v>
      </c>
      <c r="C119" s="592" t="s">
        <v>567</v>
      </c>
      <c r="D119" s="658">
        <v>320</v>
      </c>
      <c r="E119" s="73"/>
      <c r="F119" s="74"/>
      <c r="G119" s="74"/>
      <c r="H119" s="74"/>
      <c r="I119" s="74"/>
      <c r="J119" s="74"/>
      <c r="K119" s="74"/>
      <c r="L119" s="92"/>
      <c r="M119" s="92"/>
      <c r="N119" s="382">
        <f t="shared" si="8"/>
        <v>0</v>
      </c>
      <c r="O119" s="383">
        <f t="shared" si="11"/>
        <v>0</v>
      </c>
      <c r="P119" s="77"/>
      <c r="Q119" s="96"/>
      <c r="R119" s="205"/>
      <c r="S119" s="74"/>
      <c r="T119" s="74"/>
      <c r="U119" s="74"/>
      <c r="V119" s="74"/>
      <c r="W119" s="92"/>
      <c r="X119" s="92"/>
      <c r="Y119" s="382">
        <f t="shared" si="9"/>
        <v>0</v>
      </c>
      <c r="Z119" s="387">
        <f t="shared" si="10"/>
        <v>0</v>
      </c>
    </row>
    <row r="120" spans="1:26" s="356" customFormat="1" ht="15.75">
      <c r="A120" s="599">
        <v>105</v>
      </c>
      <c r="B120" s="591">
        <v>2.903</v>
      </c>
      <c r="C120" s="592" t="s">
        <v>649</v>
      </c>
      <c r="D120" s="658">
        <v>240</v>
      </c>
      <c r="E120" s="73"/>
      <c r="F120" s="74"/>
      <c r="G120" s="74"/>
      <c r="H120" s="74"/>
      <c r="I120" s="74"/>
      <c r="J120" s="74"/>
      <c r="K120" s="74"/>
      <c r="L120" s="92"/>
      <c r="M120" s="92"/>
      <c r="N120" s="382">
        <f t="shared" si="8"/>
        <v>0</v>
      </c>
      <c r="O120" s="383">
        <f t="shared" si="11"/>
        <v>0</v>
      </c>
      <c r="P120" s="77"/>
      <c r="Q120" s="96"/>
      <c r="R120" s="205"/>
      <c r="S120" s="74"/>
      <c r="T120" s="74"/>
      <c r="U120" s="74"/>
      <c r="V120" s="74"/>
      <c r="W120" s="92"/>
      <c r="X120" s="92"/>
      <c r="Y120" s="382">
        <f t="shared" si="9"/>
        <v>0</v>
      </c>
      <c r="Z120" s="387">
        <f t="shared" si="10"/>
        <v>0</v>
      </c>
    </row>
    <row r="121" spans="1:26" s="356" customFormat="1" ht="31.5">
      <c r="A121" s="599">
        <v>106</v>
      </c>
      <c r="B121" s="591">
        <v>2.9022</v>
      </c>
      <c r="C121" s="592" t="s">
        <v>568</v>
      </c>
      <c r="D121" s="658">
        <v>134.8</v>
      </c>
      <c r="E121" s="73"/>
      <c r="F121" s="74"/>
      <c r="G121" s="74"/>
      <c r="H121" s="74"/>
      <c r="I121" s="74"/>
      <c r="J121" s="74"/>
      <c r="K121" s="74"/>
      <c r="L121" s="92"/>
      <c r="M121" s="92"/>
      <c r="N121" s="382">
        <f t="shared" si="8"/>
        <v>0</v>
      </c>
      <c r="O121" s="383">
        <f t="shared" si="11"/>
        <v>0</v>
      </c>
      <c r="P121" s="77"/>
      <c r="Q121" s="96"/>
      <c r="R121" s="205"/>
      <c r="S121" s="74"/>
      <c r="T121" s="74"/>
      <c r="U121" s="74"/>
      <c r="V121" s="74"/>
      <c r="W121" s="92"/>
      <c r="X121" s="92"/>
      <c r="Y121" s="382">
        <f t="shared" si="9"/>
        <v>0</v>
      </c>
      <c r="Z121" s="387">
        <f t="shared" si="10"/>
        <v>0</v>
      </c>
    </row>
    <row r="122" spans="1:26" s="356" customFormat="1" ht="31.5">
      <c r="A122" s="599">
        <v>107</v>
      </c>
      <c r="B122" s="591">
        <v>2.916</v>
      </c>
      <c r="C122" s="592" t="s">
        <v>569</v>
      </c>
      <c r="D122" s="658">
        <v>48.7</v>
      </c>
      <c r="E122" s="73"/>
      <c r="F122" s="74"/>
      <c r="G122" s="74"/>
      <c r="H122" s="74"/>
      <c r="I122" s="74"/>
      <c r="J122" s="74"/>
      <c r="K122" s="74"/>
      <c r="L122" s="92"/>
      <c r="M122" s="92"/>
      <c r="N122" s="382">
        <f t="shared" si="8"/>
        <v>0</v>
      </c>
      <c r="O122" s="383">
        <f t="shared" si="11"/>
        <v>0</v>
      </c>
      <c r="P122" s="77"/>
      <c r="Q122" s="96"/>
      <c r="R122" s="205"/>
      <c r="S122" s="74"/>
      <c r="T122" s="74"/>
      <c r="U122" s="74"/>
      <c r="V122" s="74"/>
      <c r="W122" s="92"/>
      <c r="X122" s="92"/>
      <c r="Y122" s="382">
        <f t="shared" si="9"/>
        <v>0</v>
      </c>
      <c r="Z122" s="387">
        <f t="shared" si="10"/>
        <v>0</v>
      </c>
    </row>
    <row r="123" spans="1:26" s="356" customFormat="1" ht="15.75">
      <c r="A123" s="613">
        <v>108</v>
      </c>
      <c r="B123" s="614">
        <v>2.9025</v>
      </c>
      <c r="C123" s="615" t="s">
        <v>570</v>
      </c>
      <c r="D123" s="663">
        <v>89</v>
      </c>
      <c r="E123" s="73"/>
      <c r="F123" s="74"/>
      <c r="G123" s="74"/>
      <c r="H123" s="74"/>
      <c r="I123" s="74"/>
      <c r="J123" s="74"/>
      <c r="K123" s="74"/>
      <c r="L123" s="92"/>
      <c r="M123" s="92"/>
      <c r="N123" s="382">
        <f t="shared" si="8"/>
        <v>0</v>
      </c>
      <c r="O123" s="383">
        <f t="shared" si="11"/>
        <v>0</v>
      </c>
      <c r="P123" s="77"/>
      <c r="Q123" s="96"/>
      <c r="R123" s="87"/>
      <c r="S123" s="74"/>
      <c r="T123" s="74"/>
      <c r="U123" s="74"/>
      <c r="V123" s="74"/>
      <c r="W123" s="92"/>
      <c r="X123" s="92"/>
      <c r="Y123" s="382">
        <f t="shared" si="9"/>
        <v>0</v>
      </c>
      <c r="Z123" s="387">
        <f t="shared" si="10"/>
        <v>0</v>
      </c>
    </row>
    <row r="124" spans="1:26" s="361" customFormat="1" ht="15">
      <c r="A124" s="357"/>
      <c r="B124" s="358"/>
      <c r="C124" s="359"/>
      <c r="D124" s="360"/>
      <c r="E124" s="91"/>
      <c r="F124" s="91"/>
      <c r="G124" s="91"/>
      <c r="H124" s="91"/>
      <c r="I124" s="791" t="s">
        <v>223</v>
      </c>
      <c r="J124" s="792"/>
      <c r="K124" s="792"/>
      <c r="L124" s="792"/>
      <c r="M124" s="793"/>
      <c r="N124" s="394">
        <f>SUM(N116:N123)</f>
        <v>0</v>
      </c>
      <c r="O124" s="394">
        <f>SUM(O116:O123)</f>
        <v>0</v>
      </c>
      <c r="P124" s="94"/>
      <c r="Q124" s="91"/>
      <c r="R124" s="91"/>
      <c r="S124" s="91"/>
      <c r="T124" s="91"/>
      <c r="U124" s="91"/>
      <c r="V124" s="91"/>
      <c r="W124" s="91"/>
      <c r="X124" s="91"/>
      <c r="Y124" s="394">
        <f>SUM(Y116:Y123)</f>
        <v>0</v>
      </c>
      <c r="Z124" s="394">
        <f>SUM(Z116:Z123)</f>
        <v>0</v>
      </c>
    </row>
    <row r="125" spans="3:25" ht="75">
      <c r="C125" s="363" t="s">
        <v>224</v>
      </c>
      <c r="D125" s="364" t="s">
        <v>447</v>
      </c>
      <c r="E125" s="365" t="s">
        <v>225</v>
      </c>
      <c r="F125" s="364" t="s">
        <v>448</v>
      </c>
      <c r="G125" s="365" t="s">
        <v>449</v>
      </c>
      <c r="H125" s="154"/>
      <c r="N125" s="367"/>
      <c r="O125" s="367"/>
      <c r="Y125" s="367"/>
    </row>
    <row r="126" spans="3:8" ht="15">
      <c r="C126" s="369" t="s">
        <v>226</v>
      </c>
      <c r="D126" s="370">
        <f>N18</f>
        <v>0</v>
      </c>
      <c r="E126" s="395">
        <f>O18</f>
        <v>0</v>
      </c>
      <c r="F126" s="370">
        <f>Y18</f>
        <v>0</v>
      </c>
      <c r="G126" s="397">
        <f>Z18</f>
        <v>0</v>
      </c>
      <c r="H126" s="154"/>
    </row>
    <row r="127" spans="3:8" ht="15">
      <c r="C127" s="369" t="s">
        <v>227</v>
      </c>
      <c r="D127" s="370">
        <f>N61</f>
        <v>0</v>
      </c>
      <c r="E127" s="395">
        <f>O61</f>
        <v>0</v>
      </c>
      <c r="F127" s="370">
        <f>Y61</f>
        <v>0</v>
      </c>
      <c r="G127" s="397">
        <f>Z61</f>
        <v>0</v>
      </c>
      <c r="H127" s="154"/>
    </row>
    <row r="128" spans="3:8" ht="15">
      <c r="C128" s="369" t="s">
        <v>228</v>
      </c>
      <c r="D128" s="370">
        <f>N92</f>
        <v>0</v>
      </c>
      <c r="E128" s="395">
        <f>O92</f>
        <v>0</v>
      </c>
      <c r="F128" s="370">
        <f>Y92</f>
        <v>0</v>
      </c>
      <c r="G128" s="397">
        <f>Z92</f>
        <v>0</v>
      </c>
      <c r="H128" s="154"/>
    </row>
    <row r="129" spans="3:8" ht="15">
      <c r="C129" s="369" t="s">
        <v>229</v>
      </c>
      <c r="D129" s="370">
        <f>N114</f>
        <v>0</v>
      </c>
      <c r="E129" s="395">
        <f>O114</f>
        <v>0</v>
      </c>
      <c r="F129" s="370">
        <f>Y114</f>
        <v>0</v>
      </c>
      <c r="G129" s="397">
        <f>Z114</f>
        <v>0</v>
      </c>
      <c r="H129" s="154"/>
    </row>
    <row r="130" spans="3:8" ht="15">
      <c r="C130" s="369" t="s">
        <v>230</v>
      </c>
      <c r="D130" s="370">
        <f>N124</f>
        <v>0</v>
      </c>
      <c r="E130" s="395">
        <f>O124</f>
        <v>0</v>
      </c>
      <c r="F130" s="370">
        <f>Y124</f>
        <v>0</v>
      </c>
      <c r="G130" s="397">
        <f>Z124</f>
        <v>0</v>
      </c>
      <c r="H130" s="154"/>
    </row>
    <row r="131" spans="3:8" ht="15">
      <c r="C131" s="371" t="s">
        <v>231</v>
      </c>
      <c r="D131" s="372">
        <f>SUM(D126:D130)</f>
        <v>0</v>
      </c>
      <c r="E131" s="396">
        <f>SUM(E126:E130)</f>
        <v>0</v>
      </c>
      <c r="F131" s="372">
        <f>SUM(F126:F130)</f>
        <v>0</v>
      </c>
      <c r="G131" s="396">
        <f>SUM(G126:G130)</f>
        <v>0</v>
      </c>
      <c r="H131" s="154"/>
    </row>
    <row r="132" spans="1:32" ht="24" customHeight="1">
      <c r="A132" s="373"/>
      <c r="C132" s="332" t="s">
        <v>201</v>
      </c>
      <c r="D132" s="374"/>
      <c r="E132" s="374"/>
      <c r="F132" s="374"/>
      <c r="G132" s="374"/>
      <c r="H132" s="374"/>
      <c r="I132" s="374"/>
      <c r="J132" s="374"/>
      <c r="K132" s="374"/>
      <c r="L132" s="374"/>
      <c r="M132" s="374"/>
      <c r="N132" s="374"/>
      <c r="O132" s="374"/>
      <c r="P132" s="374"/>
      <c r="Q132" s="374"/>
      <c r="R132" s="375"/>
      <c r="S132" s="374"/>
      <c r="T132" s="374"/>
      <c r="U132" s="374"/>
      <c r="V132" s="374"/>
      <c r="W132" s="374"/>
      <c r="X132" s="374"/>
      <c r="Y132" s="374"/>
      <c r="Z132" s="374"/>
      <c r="AA132" s="376"/>
      <c r="AB132" s="376"/>
      <c r="AC132" s="376"/>
      <c r="AD132" s="376"/>
      <c r="AE132" s="376"/>
      <c r="AF132" s="376"/>
    </row>
    <row r="133" spans="2:32" s="71" customFormat="1" ht="39" customHeight="1">
      <c r="B133" s="377" t="s">
        <v>232</v>
      </c>
      <c r="C133" s="781" t="s">
        <v>450</v>
      </c>
      <c r="D133" s="781"/>
      <c r="E133" s="781"/>
      <c r="F133" s="781"/>
      <c r="G133" s="781"/>
      <c r="H133" s="781"/>
      <c r="I133" s="781"/>
      <c r="J133" s="781"/>
      <c r="K133" s="781"/>
      <c r="L133" s="781"/>
      <c r="M133" s="781"/>
      <c r="N133" s="781"/>
      <c r="O133" s="781"/>
      <c r="P133" s="781"/>
      <c r="Q133" s="781"/>
      <c r="R133" s="781"/>
      <c r="S133" s="781"/>
      <c r="T133" s="781"/>
      <c r="U133" s="781"/>
      <c r="V133" s="781"/>
      <c r="W133" s="781"/>
      <c r="X133" s="781"/>
      <c r="Y133" s="781"/>
      <c r="Z133" s="781"/>
      <c r="AA133" s="378"/>
      <c r="AB133" s="378"/>
      <c r="AC133" s="378"/>
      <c r="AD133" s="378"/>
      <c r="AE133" s="378"/>
      <c r="AF133" s="378"/>
    </row>
    <row r="134" spans="2:32" s="71" customFormat="1" ht="28.5" customHeight="1">
      <c r="B134" s="377" t="s">
        <v>233</v>
      </c>
      <c r="C134" s="781" t="s">
        <v>451</v>
      </c>
      <c r="D134" s="781"/>
      <c r="E134" s="781"/>
      <c r="F134" s="781"/>
      <c r="G134" s="781"/>
      <c r="H134" s="781"/>
      <c r="I134" s="781"/>
      <c r="J134" s="781"/>
      <c r="K134" s="781"/>
      <c r="L134" s="781"/>
      <c r="M134" s="781"/>
      <c r="N134" s="781"/>
      <c r="O134" s="781"/>
      <c r="P134" s="781"/>
      <c r="Q134" s="781"/>
      <c r="R134" s="781"/>
      <c r="S134" s="781"/>
      <c r="T134" s="781"/>
      <c r="U134" s="781"/>
      <c r="V134" s="781"/>
      <c r="W134" s="781"/>
      <c r="X134" s="781"/>
      <c r="Y134" s="781"/>
      <c r="Z134" s="781"/>
      <c r="AA134" s="378"/>
      <c r="AB134" s="378"/>
      <c r="AC134" s="378"/>
      <c r="AD134" s="378"/>
      <c r="AE134" s="378"/>
      <c r="AF134" s="378"/>
    </row>
    <row r="135" spans="2:32" s="71" customFormat="1" ht="31.5" customHeight="1">
      <c r="B135" s="377" t="s">
        <v>234</v>
      </c>
      <c r="C135" s="781" t="s">
        <v>512</v>
      </c>
      <c r="D135" s="781"/>
      <c r="E135" s="781"/>
      <c r="F135" s="781"/>
      <c r="G135" s="781"/>
      <c r="H135" s="781"/>
      <c r="I135" s="781"/>
      <c r="J135" s="781"/>
      <c r="K135" s="781"/>
      <c r="L135" s="781"/>
      <c r="M135" s="781"/>
      <c r="N135" s="781"/>
      <c r="O135" s="781"/>
      <c r="P135" s="781"/>
      <c r="Q135" s="781"/>
      <c r="R135" s="781"/>
      <c r="S135" s="781"/>
      <c r="T135" s="781"/>
      <c r="U135" s="781"/>
      <c r="V135" s="781"/>
      <c r="W135" s="781"/>
      <c r="X135" s="781"/>
      <c r="Y135" s="781"/>
      <c r="Z135" s="781"/>
      <c r="AA135" s="378"/>
      <c r="AB135" s="378"/>
      <c r="AC135" s="378"/>
      <c r="AD135" s="378"/>
      <c r="AE135" s="378"/>
      <c r="AF135" s="378"/>
    </row>
    <row r="136" spans="2:26" ht="19.5" customHeight="1">
      <c r="B136" s="379" t="s">
        <v>235</v>
      </c>
      <c r="C136" s="780" t="s">
        <v>412</v>
      </c>
      <c r="D136" s="780"/>
      <c r="E136" s="780"/>
      <c r="F136" s="780"/>
      <c r="G136" s="780"/>
      <c r="H136" s="780"/>
      <c r="I136" s="780"/>
      <c r="J136" s="780"/>
      <c r="K136" s="780"/>
      <c r="L136" s="780"/>
      <c r="M136" s="780"/>
      <c r="N136" s="780"/>
      <c r="O136" s="780"/>
      <c r="P136" s="780"/>
      <c r="Q136" s="780"/>
      <c r="R136" s="780"/>
      <c r="S136" s="780"/>
      <c r="T136" s="780"/>
      <c r="U136" s="780"/>
      <c r="V136" s="780"/>
      <c r="W136" s="780"/>
      <c r="X136" s="780"/>
      <c r="Y136" s="780"/>
      <c r="Z136" s="780"/>
    </row>
    <row r="137" spans="1:32" ht="24" customHeight="1">
      <c r="A137" s="373"/>
      <c r="B137" s="380" t="s">
        <v>236</v>
      </c>
      <c r="C137" s="781" t="s">
        <v>452</v>
      </c>
      <c r="D137" s="781"/>
      <c r="E137" s="781"/>
      <c r="F137" s="781"/>
      <c r="G137" s="781"/>
      <c r="H137" s="781"/>
      <c r="I137" s="781"/>
      <c r="J137" s="781"/>
      <c r="K137" s="781"/>
      <c r="L137" s="781"/>
      <c r="M137" s="781"/>
      <c r="N137" s="781"/>
      <c r="O137" s="781"/>
      <c r="P137" s="781"/>
      <c r="Q137" s="781"/>
      <c r="R137" s="781"/>
      <c r="S137" s="781"/>
      <c r="T137" s="781"/>
      <c r="U137" s="781"/>
      <c r="V137" s="781"/>
      <c r="W137" s="781"/>
      <c r="X137" s="781"/>
      <c r="Y137" s="781"/>
      <c r="Z137" s="781"/>
      <c r="AA137" s="378"/>
      <c r="AB137" s="378"/>
      <c r="AC137" s="378"/>
      <c r="AD137" s="378"/>
      <c r="AE137" s="378"/>
      <c r="AF137" s="378"/>
    </row>
    <row r="138" spans="1:32" ht="31.5" customHeight="1">
      <c r="A138" s="373"/>
      <c r="B138" s="380" t="s">
        <v>237</v>
      </c>
      <c r="C138" s="782" t="s">
        <v>474</v>
      </c>
      <c r="D138" s="782"/>
      <c r="E138" s="782"/>
      <c r="F138" s="782"/>
      <c r="G138" s="782"/>
      <c r="H138" s="782"/>
      <c r="I138" s="782"/>
      <c r="J138" s="782"/>
      <c r="K138" s="782"/>
      <c r="L138" s="782"/>
      <c r="M138" s="782"/>
      <c r="N138" s="782"/>
      <c r="O138" s="782"/>
      <c r="P138" s="782"/>
      <c r="Q138" s="782"/>
      <c r="R138" s="782"/>
      <c r="S138" s="782"/>
      <c r="T138" s="782"/>
      <c r="U138" s="782"/>
      <c r="V138" s="782"/>
      <c r="W138" s="782"/>
      <c r="X138" s="782"/>
      <c r="Y138" s="782"/>
      <c r="Z138" s="782"/>
      <c r="AA138" s="378"/>
      <c r="AB138" s="378"/>
      <c r="AC138" s="378"/>
      <c r="AD138" s="378"/>
      <c r="AE138" s="378"/>
      <c r="AF138" s="378"/>
    </row>
    <row r="140" spans="3:8" ht="12.75">
      <c r="C140" s="154"/>
      <c r="D140" s="154"/>
      <c r="E140" s="154"/>
      <c r="F140" s="154"/>
      <c r="G140" s="154"/>
      <c r="H140" s="154"/>
    </row>
    <row r="141" spans="3:8" ht="12.75">
      <c r="C141" s="166" t="s">
        <v>51</v>
      </c>
      <c r="D141" s="154"/>
      <c r="E141" s="154"/>
      <c r="F141" s="783" t="s">
        <v>32</v>
      </c>
      <c r="G141" s="783"/>
      <c r="H141" s="154"/>
    </row>
    <row r="142" spans="3:8" ht="12.75">
      <c r="C142" s="381" t="s">
        <v>238</v>
      </c>
      <c r="D142" s="154"/>
      <c r="E142" s="154"/>
      <c r="F142" s="784"/>
      <c r="G142" s="784"/>
      <c r="H142" s="154"/>
    </row>
    <row r="143" spans="3:8" ht="12.75">
      <c r="C143" s="381">
        <f>'[2]Date_Contact'!S8</f>
        <v>0</v>
      </c>
      <c r="D143" s="154"/>
      <c r="E143" s="154"/>
      <c r="F143" s="154"/>
      <c r="G143" s="154"/>
      <c r="H143" s="154"/>
    </row>
    <row r="144" spans="3:8" ht="12.75">
      <c r="C144" s="171" t="s">
        <v>239</v>
      </c>
      <c r="D144" s="154"/>
      <c r="E144" s="154"/>
      <c r="F144" s="154"/>
      <c r="G144" s="154"/>
      <c r="H144" s="154"/>
    </row>
  </sheetData>
  <sheetProtection password="DCB6" sheet="1" formatRows="0" insertColumns="0" insertRows="0" deleteColumns="0" deleteRows="0" selectLockedCells="1"/>
  <mergeCells count="34">
    <mergeCell ref="P5:R5"/>
    <mergeCell ref="S5:U5"/>
    <mergeCell ref="V5:X5"/>
    <mergeCell ref="O4:O6"/>
    <mergeCell ref="A19:S19"/>
    <mergeCell ref="A62:S62"/>
    <mergeCell ref="A7:S7"/>
    <mergeCell ref="I18:M18"/>
    <mergeCell ref="J92:M92"/>
    <mergeCell ref="A93:S93"/>
    <mergeCell ref="A3:Z3"/>
    <mergeCell ref="E4:N4"/>
    <mergeCell ref="P4:Y4"/>
    <mergeCell ref="E5:G5"/>
    <mergeCell ref="H5:J5"/>
    <mergeCell ref="K5:M5"/>
    <mergeCell ref="Y5:Y6"/>
    <mergeCell ref="Z4:Z6"/>
    <mergeCell ref="F142:G142"/>
    <mergeCell ref="A4:A6"/>
    <mergeCell ref="B4:B6"/>
    <mergeCell ref="C4:C6"/>
    <mergeCell ref="D4:D6"/>
    <mergeCell ref="N5:N6"/>
    <mergeCell ref="G114:M114"/>
    <mergeCell ref="A115:S115"/>
    <mergeCell ref="I124:M124"/>
    <mergeCell ref="C133:Z133"/>
    <mergeCell ref="C136:Z136"/>
    <mergeCell ref="C137:Z137"/>
    <mergeCell ref="C138:Z138"/>
    <mergeCell ref="F141:G141"/>
    <mergeCell ref="C134:Z134"/>
    <mergeCell ref="C135:Z135"/>
  </mergeCells>
  <conditionalFormatting sqref="D9">
    <cfRule type="cellIs" priority="243" dxfId="145" operator="greaterThan" stopIfTrue="1">
      <formula>0</formula>
    </cfRule>
  </conditionalFormatting>
  <conditionalFormatting sqref="Y18">
    <cfRule type="containsText" priority="51" dxfId="3" operator="containsText" stopIfTrue="1" text="X">
      <formula>NOT(ISERROR(SEARCH("X",Y18)))</formula>
    </cfRule>
    <cfRule type="expression" priority="52" dxfId="2" stopIfTrue="1">
      <formula>"&gt;0"</formula>
    </cfRule>
    <cfRule type="cellIs" priority="53" dxfId="1" operator="greaterThan" stopIfTrue="1">
      <formula>"0 and #'x'"</formula>
    </cfRule>
    <cfRule type="cellIs" priority="54" dxfId="0" operator="greaterThan" stopIfTrue="1">
      <formula>0</formula>
    </cfRule>
  </conditionalFormatting>
  <conditionalFormatting sqref="Z18">
    <cfRule type="containsText" priority="47" dxfId="3" operator="containsText" stopIfTrue="1" text="X">
      <formula>NOT(ISERROR(SEARCH("X",Z18)))</formula>
    </cfRule>
    <cfRule type="expression" priority="48" dxfId="2" stopIfTrue="1">
      <formula>"&gt;0"</formula>
    </cfRule>
    <cfRule type="cellIs" priority="49" dxfId="1" operator="greaterThan" stopIfTrue="1">
      <formula>"0 and #'x'"</formula>
    </cfRule>
    <cfRule type="cellIs" priority="50" dxfId="0" operator="greaterThan" stopIfTrue="1">
      <formula>0</formula>
    </cfRule>
  </conditionalFormatting>
  <conditionalFormatting sqref="N61:Z61">
    <cfRule type="containsText" priority="43" dxfId="3" operator="containsText" stopIfTrue="1" text="X">
      <formula>NOT(ISERROR(SEARCH("X",N61)))</formula>
    </cfRule>
    <cfRule type="expression" priority="44" dxfId="2" stopIfTrue="1">
      <formula>"&gt;0"</formula>
    </cfRule>
    <cfRule type="cellIs" priority="45" dxfId="1" operator="greaterThan" stopIfTrue="1">
      <formula>"0 and #'x'"</formula>
    </cfRule>
    <cfRule type="cellIs" priority="46" dxfId="0" operator="greaterThan" stopIfTrue="1">
      <formula>0</formula>
    </cfRule>
  </conditionalFormatting>
  <conditionalFormatting sqref="Y92:Z92">
    <cfRule type="containsText" priority="15" dxfId="3" operator="containsText" stopIfTrue="1" text="X">
      <formula>NOT(ISERROR(SEARCH("X",Y92)))</formula>
    </cfRule>
    <cfRule type="expression" priority="16" dxfId="2" stopIfTrue="1">
      <formula>"&gt;0"</formula>
    </cfRule>
    <cfRule type="cellIs" priority="17" dxfId="1" operator="greaterThan" stopIfTrue="1">
      <formula>"0 and #'x'"</formula>
    </cfRule>
    <cfRule type="cellIs" priority="18" dxfId="0" operator="greaterThan" stopIfTrue="1">
      <formula>0</formula>
    </cfRule>
  </conditionalFormatting>
  <conditionalFormatting sqref="R105 R108:R109 R122:R124">
    <cfRule type="cellIs" priority="107" dxfId="3" operator="lessThan" stopIfTrue="1">
      <formula>4</formula>
    </cfRule>
    <cfRule type="cellIs" priority="108" dxfId="1" operator="greaterThan" stopIfTrue="1">
      <formula>3</formula>
    </cfRule>
  </conditionalFormatting>
  <conditionalFormatting sqref="R106">
    <cfRule type="cellIs" priority="105" dxfId="3" operator="lessThan" stopIfTrue="1">
      <formula>4</formula>
    </cfRule>
    <cfRule type="cellIs" priority="106" dxfId="1" operator="greaterThan" stopIfTrue="1">
      <formula>3</formula>
    </cfRule>
  </conditionalFormatting>
  <conditionalFormatting sqref="R107">
    <cfRule type="cellIs" priority="103" dxfId="3" operator="lessThan" stopIfTrue="1">
      <formula>4</formula>
    </cfRule>
    <cfRule type="cellIs" priority="104" dxfId="1" operator="greaterThan" stopIfTrue="1">
      <formula>3</formula>
    </cfRule>
  </conditionalFormatting>
  <conditionalFormatting sqref="Y124:Z124">
    <cfRule type="containsText" priority="73" dxfId="3" operator="containsText" stopIfTrue="1" text="X">
      <formula>NOT(ISERROR(SEARCH("X",Y124)))</formula>
    </cfRule>
    <cfRule type="expression" priority="74" dxfId="2" stopIfTrue="1">
      <formula>"&gt;0"</formula>
    </cfRule>
    <cfRule type="cellIs" priority="75" dxfId="1" operator="greaterThan" stopIfTrue="1">
      <formula>"0 and #'x'"</formula>
    </cfRule>
    <cfRule type="cellIs" priority="76" dxfId="0" operator="greaterThan" stopIfTrue="1">
      <formula>0</formula>
    </cfRule>
  </conditionalFormatting>
  <conditionalFormatting sqref="I128:O128">
    <cfRule type="containsText" priority="69" dxfId="3" operator="containsText" stopIfTrue="1" text="X">
      <formula>NOT(ISERROR(SEARCH("X",I128)))</formula>
    </cfRule>
    <cfRule type="expression" priority="70" dxfId="2" stopIfTrue="1">
      <formula>"&gt;0"</formula>
    </cfRule>
    <cfRule type="cellIs" priority="71" dxfId="1" operator="greaterThan" stopIfTrue="1">
      <formula>"0 and #'x'"</formula>
    </cfRule>
    <cfRule type="cellIs" priority="72" dxfId="0" operator="greaterThan" stopIfTrue="1">
      <formula>0</formula>
    </cfRule>
  </conditionalFormatting>
  <conditionalFormatting sqref="I129:O129">
    <cfRule type="containsText" priority="65" dxfId="3" operator="containsText" stopIfTrue="1" text="X">
      <formula>NOT(ISERROR(SEARCH("X",I129)))</formula>
    </cfRule>
    <cfRule type="expression" priority="66" dxfId="2" stopIfTrue="1">
      <formula>"&gt;0"</formula>
    </cfRule>
    <cfRule type="cellIs" priority="67" dxfId="1" operator="greaterThan" stopIfTrue="1">
      <formula>"0 and #'x'"</formula>
    </cfRule>
    <cfRule type="cellIs" priority="68" dxfId="0" operator="greaterThan" stopIfTrue="1">
      <formula>0</formula>
    </cfRule>
  </conditionalFormatting>
  <conditionalFormatting sqref="I130:O130">
    <cfRule type="containsText" priority="61" dxfId="3" operator="containsText" stopIfTrue="1" text="X">
      <formula>NOT(ISERROR(SEARCH("X",I130)))</formula>
    </cfRule>
    <cfRule type="expression" priority="62" dxfId="2" stopIfTrue="1">
      <formula>"&gt;0"</formula>
    </cfRule>
    <cfRule type="cellIs" priority="63" dxfId="1" operator="greaterThan" stopIfTrue="1">
      <formula>"0 and #'x'"</formula>
    </cfRule>
    <cfRule type="cellIs" priority="64" dxfId="0" operator="greaterThan" stopIfTrue="1">
      <formula>0</formula>
    </cfRule>
  </conditionalFormatting>
  <conditionalFormatting sqref="I131:O131">
    <cfRule type="containsText" priority="57" dxfId="3" operator="containsText" stopIfTrue="1" text="X">
      <formula>NOT(ISERROR(SEARCH("X",I131)))</formula>
    </cfRule>
    <cfRule type="expression" priority="58" dxfId="2" stopIfTrue="1">
      <formula>"&gt;0"</formula>
    </cfRule>
    <cfRule type="cellIs" priority="59" dxfId="1" operator="greaterThan" stopIfTrue="1">
      <formula>"0 and #'x'"</formula>
    </cfRule>
    <cfRule type="cellIs" priority="60" dxfId="0" operator="greaterThan" stopIfTrue="1">
      <formula>0</formula>
    </cfRule>
  </conditionalFormatting>
  <conditionalFormatting sqref="D132:O132">
    <cfRule type="containsText" priority="167" dxfId="3" operator="containsText" stopIfTrue="1" text="X">
      <formula>NOT(ISERROR(SEARCH("X",D132)))</formula>
    </cfRule>
    <cfRule type="expression" priority="168" dxfId="2" stopIfTrue="1">
      <formula>"&gt;0"</formula>
    </cfRule>
    <cfRule type="cellIs" priority="169" dxfId="1" operator="greaterThan" stopIfTrue="1">
      <formula>"0 and #'x'"</formula>
    </cfRule>
    <cfRule type="cellIs" priority="170" dxfId="0" operator="greaterThan" stopIfTrue="1">
      <formula>0</formula>
    </cfRule>
  </conditionalFormatting>
  <conditionalFormatting sqref="D133:O133">
    <cfRule type="containsText" priority="163" dxfId="3" operator="containsText" stopIfTrue="1" text="X">
      <formula>NOT(ISERROR(SEARCH("X",D133)))</formula>
    </cfRule>
    <cfRule type="expression" priority="164" dxfId="2" stopIfTrue="1">
      <formula>"&gt;0"</formula>
    </cfRule>
    <cfRule type="cellIs" priority="165" dxfId="1" operator="greaterThan" stopIfTrue="1">
      <formula>"0 and #'x'"</formula>
    </cfRule>
    <cfRule type="cellIs" priority="166" dxfId="0" operator="greaterThan" stopIfTrue="1">
      <formula>0</formula>
    </cfRule>
  </conditionalFormatting>
  <conditionalFormatting sqref="D135:O135">
    <cfRule type="containsText" priority="159" dxfId="3" operator="containsText" stopIfTrue="1" text="X">
      <formula>NOT(ISERROR(SEARCH("X",D135)))</formula>
    </cfRule>
    <cfRule type="expression" priority="160" dxfId="2" stopIfTrue="1">
      <formula>"&gt;0"</formula>
    </cfRule>
    <cfRule type="cellIs" priority="161" dxfId="1" operator="greaterThan" stopIfTrue="1">
      <formula>"0 and #'x'"</formula>
    </cfRule>
    <cfRule type="cellIs" priority="162" dxfId="0" operator="greaterThan" stopIfTrue="1">
      <formula>0</formula>
    </cfRule>
  </conditionalFormatting>
  <conditionalFormatting sqref="D136:O136">
    <cfRule type="containsText" priority="155" dxfId="3" operator="containsText" stopIfTrue="1" text="X">
      <formula>NOT(ISERROR(SEARCH("X",D136)))</formula>
    </cfRule>
    <cfRule type="expression" priority="156" dxfId="2" stopIfTrue="1">
      <formula>"&gt;0"</formula>
    </cfRule>
    <cfRule type="cellIs" priority="157" dxfId="1" operator="greaterThan" stopIfTrue="1">
      <formula>"0 and #'x'"</formula>
    </cfRule>
    <cfRule type="cellIs" priority="158" dxfId="0" operator="greaterThan" stopIfTrue="1">
      <formula>0</formula>
    </cfRule>
  </conditionalFormatting>
  <conditionalFormatting sqref="D138:O138">
    <cfRule type="containsText" priority="151" dxfId="3" operator="containsText" stopIfTrue="1" text="X">
      <formula>NOT(ISERROR(SEARCH("X",D138)))</formula>
    </cfRule>
    <cfRule type="expression" priority="152" dxfId="2" stopIfTrue="1">
      <formula>"&gt;0"</formula>
    </cfRule>
    <cfRule type="cellIs" priority="153" dxfId="1" operator="greaterThan" stopIfTrue="1">
      <formula>"0 and #'x'"</formula>
    </cfRule>
    <cfRule type="cellIs" priority="154" dxfId="0" operator="greaterThan" stopIfTrue="1">
      <formula>0</formula>
    </cfRule>
  </conditionalFormatting>
  <conditionalFormatting sqref="D139:O139">
    <cfRule type="containsText" priority="147" dxfId="3" operator="containsText" stopIfTrue="1" text="X">
      <formula>NOT(ISERROR(SEARCH("X",D139)))</formula>
    </cfRule>
    <cfRule type="expression" priority="148" dxfId="2" stopIfTrue="1">
      <formula>"&gt;0"</formula>
    </cfRule>
    <cfRule type="cellIs" priority="149" dxfId="1" operator="greaterThan" stopIfTrue="1">
      <formula>"0 and #'x'"</formula>
    </cfRule>
    <cfRule type="cellIs" priority="150" dxfId="0" operator="greaterThan" stopIfTrue="1">
      <formula>0</formula>
    </cfRule>
  </conditionalFormatting>
  <conditionalFormatting sqref="I140:O140">
    <cfRule type="containsText" priority="127" dxfId="3" operator="containsText" stopIfTrue="1" text="X">
      <formula>NOT(ISERROR(SEARCH("X",I140)))</formula>
    </cfRule>
    <cfRule type="expression" priority="128" dxfId="2" stopIfTrue="1">
      <formula>"&gt;0"</formula>
    </cfRule>
    <cfRule type="cellIs" priority="129" dxfId="1" operator="greaterThan" stopIfTrue="1">
      <formula>"0 and #'x'"</formula>
    </cfRule>
    <cfRule type="cellIs" priority="130" dxfId="0" operator="greaterThan" stopIfTrue="1">
      <formula>0</formula>
    </cfRule>
  </conditionalFormatting>
  <conditionalFormatting sqref="I141:O141">
    <cfRule type="containsText" priority="123" dxfId="3" operator="containsText" stopIfTrue="1" text="X">
      <formula>NOT(ISERROR(SEARCH("X",I141)))</formula>
    </cfRule>
    <cfRule type="expression" priority="124" dxfId="2" stopIfTrue="1">
      <formula>"&gt;0"</formula>
    </cfRule>
    <cfRule type="cellIs" priority="125" dxfId="1" operator="greaterThan" stopIfTrue="1">
      <formula>"0 and #'x'"</formula>
    </cfRule>
    <cfRule type="cellIs" priority="126" dxfId="0" operator="greaterThan" stopIfTrue="1">
      <formula>0</formula>
    </cfRule>
  </conditionalFormatting>
  <conditionalFormatting sqref="I142:O142">
    <cfRule type="containsText" priority="119" dxfId="3" operator="containsText" stopIfTrue="1" text="X">
      <formula>NOT(ISERROR(SEARCH("X",I142)))</formula>
    </cfRule>
    <cfRule type="expression" priority="120" dxfId="2" stopIfTrue="1">
      <formula>"&gt;0"</formula>
    </cfRule>
    <cfRule type="cellIs" priority="121" dxfId="1" operator="greaterThan" stopIfTrue="1">
      <formula>"0 and #'x'"</formula>
    </cfRule>
    <cfRule type="cellIs" priority="122" dxfId="0" operator="greaterThan" stopIfTrue="1">
      <formula>0</formula>
    </cfRule>
  </conditionalFormatting>
  <conditionalFormatting sqref="I143:O143">
    <cfRule type="containsText" priority="115" dxfId="3" operator="containsText" stopIfTrue="1" text="X">
      <formula>NOT(ISERROR(SEARCH("X",I143)))</formula>
    </cfRule>
    <cfRule type="expression" priority="116" dxfId="2" stopIfTrue="1">
      <formula>"&gt;0"</formula>
    </cfRule>
    <cfRule type="cellIs" priority="117" dxfId="1" operator="greaterThan" stopIfTrue="1">
      <formula>"0 and #'x'"</formula>
    </cfRule>
    <cfRule type="cellIs" priority="118" dxfId="0" operator="greaterThan" stopIfTrue="1">
      <formula>0</formula>
    </cfRule>
  </conditionalFormatting>
  <conditionalFormatting sqref="R111:R112">
    <cfRule type="cellIs" priority="99" dxfId="3" operator="lessThan" stopIfTrue="1">
      <formula>4</formula>
    </cfRule>
    <cfRule type="cellIs" priority="100" dxfId="1" operator="greaterThan" stopIfTrue="1">
      <formula>3</formula>
    </cfRule>
  </conditionalFormatting>
  <conditionalFormatting sqref="R116:R117">
    <cfRule type="cellIs" priority="97" dxfId="3" operator="lessThan" stopIfTrue="1">
      <formula>4</formula>
    </cfRule>
    <cfRule type="cellIs" priority="98" dxfId="1" operator="greaterThan" stopIfTrue="1">
      <formula>3</formula>
    </cfRule>
  </conditionalFormatting>
  <conditionalFormatting sqref="R119:R120">
    <cfRule type="cellIs" priority="95" dxfId="3" operator="lessThan" stopIfTrue="1">
      <formula>4</formula>
    </cfRule>
    <cfRule type="cellIs" priority="96" dxfId="1" operator="greaterThan" stopIfTrue="1">
      <formula>3</formula>
    </cfRule>
  </conditionalFormatting>
  <conditionalFormatting sqref="R128:R131">
    <cfRule type="cellIs" priority="55" dxfId="3" operator="lessThan" stopIfTrue="1">
      <formula>4</formula>
    </cfRule>
    <cfRule type="cellIs" priority="56" dxfId="1" operator="greaterThan" stopIfTrue="1">
      <formula>3</formula>
    </cfRule>
  </conditionalFormatting>
  <conditionalFormatting sqref="R132:R133">
    <cfRule type="cellIs" priority="91" dxfId="3" operator="lessThan" stopIfTrue="1">
      <formula>4</formula>
    </cfRule>
    <cfRule type="cellIs" priority="92" dxfId="1" operator="greaterThan" stopIfTrue="1">
      <formula>3</formula>
    </cfRule>
  </conditionalFormatting>
  <conditionalFormatting sqref="R135:R136">
    <cfRule type="cellIs" priority="89" dxfId="3" operator="lessThan" stopIfTrue="1">
      <formula>4</formula>
    </cfRule>
    <cfRule type="cellIs" priority="90" dxfId="1" operator="greaterThan" stopIfTrue="1">
      <formula>3</formula>
    </cfRule>
  </conditionalFormatting>
  <conditionalFormatting sqref="R138:R139">
    <cfRule type="cellIs" priority="87" dxfId="3" operator="lessThan" stopIfTrue="1">
      <formula>4</formula>
    </cfRule>
    <cfRule type="cellIs" priority="88" dxfId="1" operator="greaterThan" stopIfTrue="1">
      <formula>3</formula>
    </cfRule>
  </conditionalFormatting>
  <conditionalFormatting sqref="D20 D9:D17 D18:I18 G9:N11 N20:O20 N18:O18 G13:N17 N12">
    <cfRule type="containsText" priority="239" dxfId="3" operator="containsText" stopIfTrue="1" text="X">
      <formula>NOT(ISERROR(SEARCH("X",D9)))</formula>
    </cfRule>
    <cfRule type="expression" priority="240" dxfId="2" stopIfTrue="1">
      <formula>"&gt;0"</formula>
    </cfRule>
    <cfRule type="cellIs" priority="241" dxfId="1" operator="greaterThan" stopIfTrue="1">
      <formula>"0 and #'x'"</formula>
    </cfRule>
    <cfRule type="cellIs" priority="242" dxfId="0" operator="greaterThan" stopIfTrue="1">
      <formula>0</formula>
    </cfRule>
  </conditionalFormatting>
  <conditionalFormatting sqref="R9:R11 R20 R140:R143 R13:R18">
    <cfRule type="cellIs" priority="113" dxfId="3" operator="lessThan" stopIfTrue="1">
      <formula>4</formula>
    </cfRule>
    <cfRule type="cellIs" priority="114" dxfId="1" operator="greaterThan" stopIfTrue="1">
      <formula>3</formula>
    </cfRule>
  </conditionalFormatting>
  <conditionalFormatting sqref="D63:D65 G63:O65 D23:D60 G25:O60 N23:O24">
    <cfRule type="containsText" priority="235" dxfId="3" operator="containsText" stopIfTrue="1" text="X">
      <formula>NOT(ISERROR(SEARCH("X",D23)))</formula>
    </cfRule>
    <cfRule type="expression" priority="236" dxfId="2" stopIfTrue="1">
      <formula>"&gt;0"</formula>
    </cfRule>
    <cfRule type="cellIs" priority="237" dxfId="1" operator="greaterThan" stopIfTrue="1">
      <formula>"0 and #'x'"</formula>
    </cfRule>
    <cfRule type="cellIs" priority="238" dxfId="0" operator="greaterThan" stopIfTrue="1">
      <formula>0</formula>
    </cfRule>
  </conditionalFormatting>
  <conditionalFormatting sqref="R23:R60 R63:R65">
    <cfRule type="cellIs" priority="111" dxfId="3" operator="lessThan" stopIfTrue="1">
      <formula>4</formula>
    </cfRule>
    <cfRule type="cellIs" priority="112" dxfId="1" operator="greaterThan" stopIfTrue="1">
      <formula>3</formula>
    </cfRule>
  </conditionalFormatting>
  <conditionalFormatting sqref="D94:D98 D68:D91 D92:J92 G68:O91 G94:O98 N92:O92">
    <cfRule type="containsText" priority="231" dxfId="3" operator="containsText" stopIfTrue="1" text="X">
      <formula>NOT(ISERROR(SEARCH("X",D68)))</formula>
    </cfRule>
    <cfRule type="expression" priority="232" dxfId="2" stopIfTrue="1">
      <formula>"&gt;0"</formula>
    </cfRule>
    <cfRule type="cellIs" priority="233" dxfId="1" operator="greaterThan" stopIfTrue="1">
      <formula>"0 and #'x'"</formula>
    </cfRule>
    <cfRule type="cellIs" priority="234" dxfId="0" operator="greaterThan" stopIfTrue="1">
      <formula>0</formula>
    </cfRule>
  </conditionalFormatting>
  <conditionalFormatting sqref="R68:R92 R94:R98">
    <cfRule type="cellIs" priority="109" dxfId="3" operator="lessThan" stopIfTrue="1">
      <formula>4</formula>
    </cfRule>
    <cfRule type="cellIs" priority="110" dxfId="1" operator="greaterThan" stopIfTrue="1">
      <formula>3</formula>
    </cfRule>
  </conditionalFormatting>
  <conditionalFormatting sqref="D105 G105:O105">
    <cfRule type="containsText" priority="227" dxfId="3" operator="containsText" stopIfTrue="1" text="X">
      <formula>NOT(ISERROR(SEARCH("X",D105)))</formula>
    </cfRule>
    <cfRule type="expression" priority="228" dxfId="2" stopIfTrue="1">
      <formula>"&gt;0"</formula>
    </cfRule>
    <cfRule type="cellIs" priority="229" dxfId="1" operator="greaterThan" stopIfTrue="1">
      <formula>"0 and #'x'"</formula>
    </cfRule>
    <cfRule type="cellIs" priority="230" dxfId="0" operator="greaterThan" stopIfTrue="1">
      <formula>0</formula>
    </cfRule>
  </conditionalFormatting>
  <conditionalFormatting sqref="D106 G106:O106">
    <cfRule type="containsText" priority="223" dxfId="3" operator="containsText" stopIfTrue="1" text="X">
      <formula>NOT(ISERROR(SEARCH("X",D106)))</formula>
    </cfRule>
    <cfRule type="expression" priority="224" dxfId="2" stopIfTrue="1">
      <formula>"&gt;0"</formula>
    </cfRule>
    <cfRule type="cellIs" priority="225" dxfId="1" operator="greaterThan" stopIfTrue="1">
      <formula>"0 and #'x'"</formula>
    </cfRule>
    <cfRule type="cellIs" priority="226" dxfId="0" operator="greaterThan" stopIfTrue="1">
      <formula>0</formula>
    </cfRule>
  </conditionalFormatting>
  <conditionalFormatting sqref="D107 G107:O107">
    <cfRule type="containsText" priority="219" dxfId="3" operator="containsText" stopIfTrue="1" text="X">
      <formula>NOT(ISERROR(SEARCH("X",D107)))</formula>
    </cfRule>
    <cfRule type="expression" priority="220" dxfId="2" stopIfTrue="1">
      <formula>"&gt;0"</formula>
    </cfRule>
    <cfRule type="cellIs" priority="221" dxfId="1" operator="greaterThan" stopIfTrue="1">
      <formula>"0 and #'x'"</formula>
    </cfRule>
    <cfRule type="cellIs" priority="222" dxfId="0" operator="greaterThan" stopIfTrue="1">
      <formula>0</formula>
    </cfRule>
  </conditionalFormatting>
  <conditionalFormatting sqref="D108 G108:O108">
    <cfRule type="containsText" priority="215" dxfId="3" operator="containsText" stopIfTrue="1" text="X">
      <formula>NOT(ISERROR(SEARCH("X",D108)))</formula>
    </cfRule>
    <cfRule type="expression" priority="216" dxfId="2" stopIfTrue="1">
      <formula>"&gt;0"</formula>
    </cfRule>
    <cfRule type="cellIs" priority="217" dxfId="1" operator="greaterThan" stopIfTrue="1">
      <formula>"0 and #'x'"</formula>
    </cfRule>
    <cfRule type="cellIs" priority="218" dxfId="0" operator="greaterThan" stopIfTrue="1">
      <formula>0</formula>
    </cfRule>
  </conditionalFormatting>
  <conditionalFormatting sqref="D109 G109:O109">
    <cfRule type="containsText" priority="207" dxfId="3" operator="containsText" stopIfTrue="1" text="X">
      <formula>NOT(ISERROR(SEARCH("X",D109)))</formula>
    </cfRule>
    <cfRule type="expression" priority="208" dxfId="2" stopIfTrue="1">
      <formula>"&gt;0"</formula>
    </cfRule>
    <cfRule type="cellIs" priority="209" dxfId="1" operator="greaterThan" stopIfTrue="1">
      <formula>"0 and #'x'"</formula>
    </cfRule>
    <cfRule type="cellIs" priority="210" dxfId="0" operator="greaterThan" stopIfTrue="1">
      <formula>0</formula>
    </cfRule>
  </conditionalFormatting>
  <conditionalFormatting sqref="D111 G111:O111">
    <cfRule type="containsText" priority="199" dxfId="3" operator="containsText" stopIfTrue="1" text="X">
      <formula>NOT(ISERROR(SEARCH("X",D111)))</formula>
    </cfRule>
    <cfRule type="expression" priority="200" dxfId="2" stopIfTrue="1">
      <formula>"&gt;0"</formula>
    </cfRule>
    <cfRule type="cellIs" priority="201" dxfId="1" operator="greaterThan" stopIfTrue="1">
      <formula>"0 and #'x'"</formula>
    </cfRule>
    <cfRule type="cellIs" priority="202" dxfId="0" operator="greaterThan" stopIfTrue="1">
      <formula>0</formula>
    </cfRule>
  </conditionalFormatting>
  <conditionalFormatting sqref="D112 G112:O112">
    <cfRule type="containsText" priority="195" dxfId="3" operator="containsText" stopIfTrue="1" text="X">
      <formula>NOT(ISERROR(SEARCH("X",D112)))</formula>
    </cfRule>
    <cfRule type="expression" priority="196" dxfId="2" stopIfTrue="1">
      <formula>"&gt;0"</formula>
    </cfRule>
    <cfRule type="cellIs" priority="197" dxfId="1" operator="greaterThan" stopIfTrue="1">
      <formula>"0 and #'x'"</formula>
    </cfRule>
    <cfRule type="cellIs" priority="198" dxfId="0" operator="greaterThan" stopIfTrue="1">
      <formula>0</formula>
    </cfRule>
  </conditionalFormatting>
  <conditionalFormatting sqref="D116 G116:O116">
    <cfRule type="containsText" priority="191" dxfId="3" operator="containsText" stopIfTrue="1" text="X">
      <formula>NOT(ISERROR(SEARCH("X",D116)))</formula>
    </cfRule>
    <cfRule type="expression" priority="192" dxfId="2" stopIfTrue="1">
      <formula>"&gt;0"</formula>
    </cfRule>
    <cfRule type="cellIs" priority="193" dxfId="1" operator="greaterThan" stopIfTrue="1">
      <formula>"0 and #'x'"</formula>
    </cfRule>
    <cfRule type="cellIs" priority="194" dxfId="0" operator="greaterThan" stopIfTrue="1">
      <formula>0</formula>
    </cfRule>
  </conditionalFormatting>
  <conditionalFormatting sqref="D117 G117:O117">
    <cfRule type="containsText" priority="187" dxfId="3" operator="containsText" stopIfTrue="1" text="X">
      <formula>NOT(ISERROR(SEARCH("X",D117)))</formula>
    </cfRule>
    <cfRule type="expression" priority="188" dxfId="2" stopIfTrue="1">
      <formula>"&gt;0"</formula>
    </cfRule>
    <cfRule type="cellIs" priority="189" dxfId="1" operator="greaterThan" stopIfTrue="1">
      <formula>"0 and #'x'"</formula>
    </cfRule>
    <cfRule type="cellIs" priority="190" dxfId="0" operator="greaterThan" stopIfTrue="1">
      <formula>0</formula>
    </cfRule>
  </conditionalFormatting>
  <conditionalFormatting sqref="D119 G119:O119">
    <cfRule type="containsText" priority="183" dxfId="3" operator="containsText" stopIfTrue="1" text="X">
      <formula>NOT(ISERROR(SEARCH("X",D119)))</formula>
    </cfRule>
    <cfRule type="expression" priority="184" dxfId="2" stopIfTrue="1">
      <formula>"&gt;0"</formula>
    </cfRule>
    <cfRule type="cellIs" priority="185" dxfId="1" operator="greaterThan" stopIfTrue="1">
      <formula>"0 and #'x'"</formula>
    </cfRule>
    <cfRule type="cellIs" priority="186" dxfId="0" operator="greaterThan" stopIfTrue="1">
      <formula>0</formula>
    </cfRule>
  </conditionalFormatting>
  <conditionalFormatting sqref="D120 G120:O120">
    <cfRule type="containsText" priority="179" dxfId="3" operator="containsText" stopIfTrue="1" text="X">
      <formula>NOT(ISERROR(SEARCH("X",D120)))</formula>
    </cfRule>
    <cfRule type="expression" priority="180" dxfId="2" stopIfTrue="1">
      <formula>"&gt;0"</formula>
    </cfRule>
    <cfRule type="cellIs" priority="181" dxfId="1" operator="greaterThan" stopIfTrue="1">
      <formula>"0 and #'x'"</formula>
    </cfRule>
    <cfRule type="cellIs" priority="182" dxfId="0" operator="greaterThan" stopIfTrue="1">
      <formula>0</formula>
    </cfRule>
  </conditionalFormatting>
  <conditionalFormatting sqref="D122 G122:O122">
    <cfRule type="containsText" priority="175" dxfId="3" operator="containsText" stopIfTrue="1" text="X">
      <formula>NOT(ISERROR(SEARCH("X",D122)))</formula>
    </cfRule>
    <cfRule type="expression" priority="176" dxfId="2" stopIfTrue="1">
      <formula>"&gt;0"</formula>
    </cfRule>
    <cfRule type="cellIs" priority="177" dxfId="1" operator="greaterThan" stopIfTrue="1">
      <formula>"0 and #'x'"</formula>
    </cfRule>
    <cfRule type="cellIs" priority="178" dxfId="0" operator="greaterThan" stopIfTrue="1">
      <formula>0</formula>
    </cfRule>
  </conditionalFormatting>
  <conditionalFormatting sqref="D123 D124:I124 N124:O124 G123:O123">
    <cfRule type="containsText" priority="171" dxfId="3" operator="containsText" stopIfTrue="1" text="X">
      <formula>NOT(ISERROR(SEARCH("X",D123)))</formula>
    </cfRule>
    <cfRule type="expression" priority="172" dxfId="2" stopIfTrue="1">
      <formula>"&gt;0"</formula>
    </cfRule>
    <cfRule type="cellIs" priority="173" dxfId="1" operator="greaterThan" stopIfTrue="1">
      <formula>"0 and #'x'"</formula>
    </cfRule>
    <cfRule type="cellIs" priority="174" dxfId="0" operator="greaterThan" stopIfTrue="1">
      <formula>0</formula>
    </cfRule>
  </conditionalFormatting>
  <conditionalFormatting sqref="G8:M16">
    <cfRule type="containsText" priority="11" dxfId="3" operator="containsText" stopIfTrue="1" text="X">
      <formula>NOT(ISERROR(SEARCH("X",G8)))</formula>
    </cfRule>
    <cfRule type="expression" priority="12" dxfId="2" stopIfTrue="1">
      <formula>"&gt;0"</formula>
    </cfRule>
    <cfRule type="cellIs" priority="13" dxfId="1" operator="greaterThan" stopIfTrue="1">
      <formula>"0 and #'x'"</formula>
    </cfRule>
    <cfRule type="cellIs" priority="14" dxfId="0" operator="greaterThan" stopIfTrue="1">
      <formula>0</formula>
    </cfRule>
  </conditionalFormatting>
  <conditionalFormatting sqref="R12">
    <cfRule type="cellIs" priority="9" dxfId="3" operator="lessThan" stopIfTrue="1">
      <formula>4</formula>
    </cfRule>
    <cfRule type="cellIs" priority="10" dxfId="1" operator="greaterThan" stopIfTrue="1">
      <formula>3</formula>
    </cfRule>
  </conditionalFormatting>
  <conditionalFormatting sqref="G20:M24">
    <cfRule type="containsText" priority="5" dxfId="3" operator="containsText" stopIfTrue="1" text="X">
      <formula>NOT(ISERROR(SEARCH("X",G20)))</formula>
    </cfRule>
    <cfRule type="expression" priority="6" dxfId="2" stopIfTrue="1">
      <formula>"&gt;0"</formula>
    </cfRule>
    <cfRule type="cellIs" priority="7" dxfId="1" operator="greaterThan" stopIfTrue="1">
      <formula>"0 and #'x'"</formula>
    </cfRule>
    <cfRule type="cellIs" priority="8" dxfId="0" operator="greaterThan" stopIfTrue="1">
      <formula>0</formula>
    </cfRule>
  </conditionalFormatting>
  <conditionalFormatting sqref="G20:M24">
    <cfRule type="containsText" priority="1" dxfId="3" operator="containsText" stopIfTrue="1" text="X">
      <formula>NOT(ISERROR(SEARCH("X",G20)))</formula>
    </cfRule>
    <cfRule type="expression" priority="2" dxfId="2" stopIfTrue="1">
      <formula>"&gt;0"</formula>
    </cfRule>
    <cfRule type="cellIs" priority="3" dxfId="1" operator="greaterThan" stopIfTrue="1">
      <formula>"0 and #'x'"</formula>
    </cfRule>
    <cfRule type="cellIs" priority="4" dxfId="0" operator="greaterThan" stopIfTrue="1">
      <formula>0</formula>
    </cfRule>
  </conditionalFormatting>
  <dataValidations count="1">
    <dataValidation type="whole" allowBlank="1" showInputMessage="1" showErrorMessage="1" sqref="D20 D9:D18">
      <formula1>0</formula1>
      <formula2>1</formula2>
    </dataValidation>
  </dataValidations>
  <printOptions horizontalCentered="1"/>
  <pageMargins left="0.39" right="0.39" top="0.39" bottom="0.39" header="0.31" footer="0.31"/>
  <pageSetup horizontalDpi="600" verticalDpi="600" orientation="landscape" paperSize="9" scale="62"/>
  <rowBreaks count="1" manualBreakCount="1">
    <brk id="66" max="255" man="1"/>
  </rowBreaks>
  <legacyDrawing r:id="rId2"/>
</worksheet>
</file>

<file path=xl/worksheets/sheet9.xml><?xml version="1.0" encoding="utf-8"?>
<worksheet xmlns="http://schemas.openxmlformats.org/spreadsheetml/2006/main" xmlns:r="http://schemas.openxmlformats.org/officeDocument/2006/relationships">
  <sheetPr>
    <tabColor rgb="FF00B050"/>
  </sheetPr>
  <dimension ref="A1:Y154"/>
  <sheetViews>
    <sheetView zoomScalePageLayoutView="0" workbookViewId="0" topLeftCell="A1">
      <selection activeCell="U15" sqref="U15"/>
    </sheetView>
  </sheetViews>
  <sheetFormatPr defaultColWidth="9.00390625" defaultRowHeight="12.75"/>
  <cols>
    <col min="1" max="1" width="3.7109375" style="155" customWidth="1"/>
    <col min="2" max="2" width="40.7109375" style="155" customWidth="1"/>
    <col min="3" max="3" width="17.28125" style="154" customWidth="1"/>
    <col min="4" max="4" width="13.00390625" style="154" customWidth="1"/>
    <col min="5" max="5" width="8.421875" style="154" customWidth="1"/>
    <col min="6" max="6" width="8.7109375" style="154" customWidth="1"/>
    <col min="7" max="7" width="11.28125" style="154" customWidth="1"/>
    <col min="8" max="8" width="10.421875" style="154" customWidth="1"/>
    <col min="9" max="9" width="14.57421875" style="154" bestFit="1" customWidth="1"/>
    <col min="10" max="10" width="12.8515625" style="154" customWidth="1"/>
    <col min="11" max="11" width="10.140625" style="154" customWidth="1"/>
    <col min="12" max="12" width="9.28125" style="154" customWidth="1"/>
    <col min="13" max="13" width="5.7109375" style="154" hidden="1" customWidth="1"/>
    <col min="14" max="14" width="7.28125" style="154" hidden="1" customWidth="1"/>
    <col min="15" max="15" width="10.140625" style="154" hidden="1" customWidth="1"/>
    <col min="16" max="16" width="4.8515625" style="154" hidden="1" customWidth="1"/>
    <col min="17" max="17" width="5.140625" style="154" hidden="1" customWidth="1"/>
    <col min="18" max="18" width="5.7109375" style="154" hidden="1" customWidth="1"/>
    <col min="19" max="19" width="12.7109375" style="154" customWidth="1"/>
    <col min="20" max="20" width="15.00390625" style="154" customWidth="1"/>
    <col min="21" max="21" width="18.140625" style="154" customWidth="1"/>
    <col min="22" max="16384" width="9.00390625" style="154" customWidth="1"/>
  </cols>
  <sheetData>
    <row r="1" spans="1:12" ht="12.75">
      <c r="A1" s="398"/>
      <c r="B1" s="399"/>
      <c r="C1" s="400"/>
      <c r="D1" s="400"/>
      <c r="E1" s="400"/>
      <c r="F1" s="400"/>
      <c r="G1" s="400"/>
      <c r="H1" s="400"/>
      <c r="I1" s="400"/>
      <c r="J1" s="400"/>
      <c r="K1" s="400"/>
      <c r="L1" s="400"/>
    </row>
    <row r="2" spans="2:9" ht="12.75">
      <c r="B2" s="401" t="s">
        <v>84</v>
      </c>
      <c r="C2" s="840">
        <f>Date_Contact!C2</f>
        <v>0</v>
      </c>
      <c r="D2" s="840"/>
      <c r="E2" s="840"/>
      <c r="F2" s="783" t="s">
        <v>31</v>
      </c>
      <c r="G2" s="783"/>
      <c r="H2" s="783"/>
      <c r="I2" s="783"/>
    </row>
    <row r="3" spans="2:12" ht="12.75" customHeight="1">
      <c r="B3" s="402" t="s">
        <v>85</v>
      </c>
      <c r="C3" s="154" t="str">
        <f>Date_Contact!S5</f>
        <v>Loc. Str. Nr.</v>
      </c>
      <c r="F3" s="783" t="s">
        <v>238</v>
      </c>
      <c r="G3" s="783"/>
      <c r="H3" s="835" t="str">
        <f>Date_Contact!S21</f>
        <v> </v>
      </c>
      <c r="I3" s="835"/>
      <c r="J3" s="168"/>
      <c r="K3" s="168"/>
      <c r="L3" s="168"/>
    </row>
    <row r="4" spans="2:8" ht="16.5" customHeight="1">
      <c r="B4" s="402" t="s">
        <v>86</v>
      </c>
      <c r="C4" s="404" t="str">
        <f>Date_Contact!S28</f>
        <v>Loc. Str. Nr.</v>
      </c>
      <c r="D4" s="405"/>
      <c r="E4" s="405"/>
      <c r="G4" s="403" t="s">
        <v>240</v>
      </c>
      <c r="H4" s="154" t="s">
        <v>241</v>
      </c>
    </row>
    <row r="5" spans="2:12" ht="12.75">
      <c r="B5" s="402" t="s">
        <v>242</v>
      </c>
      <c r="C5" s="406" t="str">
        <f>Date_Contact!C4</f>
        <v>P0xx</v>
      </c>
      <c r="D5" s="400"/>
      <c r="E5" s="400"/>
      <c r="F5" s="400"/>
      <c r="G5" s="400"/>
      <c r="H5" s="155"/>
      <c r="I5" s="155"/>
      <c r="J5" s="155"/>
      <c r="K5" s="155"/>
      <c r="L5" s="155"/>
    </row>
    <row r="6" spans="1:12" ht="12.75">
      <c r="A6" s="407"/>
      <c r="B6" s="408"/>
      <c r="C6" s="400"/>
      <c r="D6" s="398" t="s">
        <v>243</v>
      </c>
      <c r="E6" s="398"/>
      <c r="F6" s="400"/>
      <c r="G6" s="400"/>
      <c r="H6" s="400"/>
      <c r="I6" s="381" t="s">
        <v>32</v>
      </c>
      <c r="J6" s="400"/>
      <c r="K6" s="400"/>
      <c r="L6" s="400"/>
    </row>
    <row r="7" spans="1:12" ht="12.75">
      <c r="A7" s="399"/>
      <c r="B7" s="399"/>
      <c r="C7" s="400"/>
      <c r="D7" s="400"/>
      <c r="E7" s="400"/>
      <c r="F7" s="400"/>
      <c r="G7" s="400"/>
      <c r="H7" s="400"/>
      <c r="I7" s="409">
        <f ca="1">TODAY()</f>
        <v>45085</v>
      </c>
      <c r="J7" s="400"/>
      <c r="K7" s="400"/>
      <c r="L7" s="400"/>
    </row>
    <row r="8" spans="1:25" ht="22.5" customHeight="1">
      <c r="A8" s="818" t="s">
        <v>244</v>
      </c>
      <c r="B8" s="830" t="s">
        <v>245</v>
      </c>
      <c r="C8" s="803" t="s">
        <v>246</v>
      </c>
      <c r="D8" s="830" t="s">
        <v>247</v>
      </c>
      <c r="E8" s="830" t="s">
        <v>532</v>
      </c>
      <c r="F8" s="811" t="s">
        <v>249</v>
      </c>
      <c r="G8" s="836" t="s">
        <v>250</v>
      </c>
      <c r="H8" s="837"/>
      <c r="I8" s="813" t="s">
        <v>251</v>
      </c>
      <c r="J8" s="813"/>
      <c r="K8" s="813" t="s">
        <v>252</v>
      </c>
      <c r="L8" s="813"/>
      <c r="M8" s="803" t="s">
        <v>253</v>
      </c>
      <c r="N8" s="369"/>
      <c r="O8" s="369"/>
      <c r="P8" s="410"/>
      <c r="Q8" s="369"/>
      <c r="R8" s="369"/>
      <c r="S8" s="806" t="s">
        <v>254</v>
      </c>
      <c r="T8" s="808" t="s">
        <v>255</v>
      </c>
      <c r="U8" s="808" t="s">
        <v>256</v>
      </c>
      <c r="V8" s="809" t="s">
        <v>516</v>
      </c>
      <c r="W8" s="814" t="s">
        <v>513</v>
      </c>
      <c r="X8" s="804" t="s">
        <v>514</v>
      </c>
      <c r="Y8" s="805"/>
    </row>
    <row r="9" spans="1:25" ht="166.5" thickBot="1">
      <c r="A9" s="819"/>
      <c r="B9" s="831"/>
      <c r="C9" s="803"/>
      <c r="D9" s="834"/>
      <c r="E9" s="841"/>
      <c r="F9" s="812"/>
      <c r="G9" s="410" t="s">
        <v>257</v>
      </c>
      <c r="H9" s="410" t="s">
        <v>258</v>
      </c>
      <c r="I9" s="411" t="s">
        <v>259</v>
      </c>
      <c r="J9" s="411" t="s">
        <v>260</v>
      </c>
      <c r="K9" s="410" t="s">
        <v>41</v>
      </c>
      <c r="L9" s="410" t="s">
        <v>261</v>
      </c>
      <c r="M9" s="813"/>
      <c r="N9" s="369" t="s">
        <v>262</v>
      </c>
      <c r="O9" s="369" t="s">
        <v>263</v>
      </c>
      <c r="P9" s="364" t="s">
        <v>264</v>
      </c>
      <c r="Q9" s="369" t="s">
        <v>265</v>
      </c>
      <c r="R9" s="369" t="s">
        <v>266</v>
      </c>
      <c r="S9" s="807"/>
      <c r="T9" s="808"/>
      <c r="U9" s="808"/>
      <c r="V9" s="810"/>
      <c r="W9" s="815"/>
      <c r="X9" s="412" t="s">
        <v>517</v>
      </c>
      <c r="Y9" s="413" t="s">
        <v>515</v>
      </c>
    </row>
    <row r="10" spans="1:25" ht="15.75" customHeight="1">
      <c r="A10" s="820" t="s">
        <v>622</v>
      </c>
      <c r="B10" s="414" t="s">
        <v>267</v>
      </c>
      <c r="C10" s="415"/>
      <c r="D10" s="416"/>
      <c r="E10" s="417"/>
      <c r="F10" s="417"/>
      <c r="G10" s="410"/>
      <c r="H10" s="416"/>
      <c r="I10" s="416"/>
      <c r="J10" s="418"/>
      <c r="K10" s="416"/>
      <c r="L10" s="418"/>
      <c r="M10" s="419" t="e">
        <f aca="true" t="shared" si="0" ref="M10:M45">IF(#REF!&gt;0,2018-#REF!,0)</f>
        <v>#REF!</v>
      </c>
      <c r="N10" s="419" t="e">
        <f aca="true" t="shared" si="1" ref="N10:N20">M10-8</f>
        <v>#REF!</v>
      </c>
      <c r="O10" s="369" t="e">
        <f aca="true" t="shared" si="2" ref="O10:O20">N10*20</f>
        <v>#REF!</v>
      </c>
      <c r="P10" s="419" t="e">
        <f aca="true" t="shared" si="3" ref="P10:P20">12-M10</f>
        <v>#REF!</v>
      </c>
      <c r="Q10" s="369">
        <v>10</v>
      </c>
      <c r="R10" s="369" t="e">
        <f aca="true" t="shared" si="4" ref="R10:R20">IF(O10&gt;0,Q10-(Q10*O10)/100,Q10)</f>
        <v>#REF!</v>
      </c>
      <c r="S10" s="369"/>
      <c r="T10" s="369"/>
      <c r="U10" s="369"/>
      <c r="V10" s="467">
        <v>10</v>
      </c>
      <c r="W10" s="467">
        <f aca="true" t="shared" si="5" ref="W10:W20">2023-E10</f>
        <v>2023</v>
      </c>
      <c r="X10" s="468">
        <f aca="true" t="shared" si="6" ref="X10:X20">IF(W10&lt;=8,V10*100%,(IF(W10&lt;=9,V10*80%,(IF(W10&lt;=10,V10*60%,(IF(W10&lt;=11,V10*40%,IF(W10&lt;=12,V10*20%,0))))))))</f>
        <v>0</v>
      </c>
      <c r="Y10" s="383">
        <f aca="true" t="shared" si="7" ref="Y10:Y20">X10</f>
        <v>0</v>
      </c>
    </row>
    <row r="11" spans="1:25" ht="27">
      <c r="A11" s="821"/>
      <c r="B11" s="420" t="s">
        <v>268</v>
      </c>
      <c r="C11" s="415"/>
      <c r="D11" s="416"/>
      <c r="E11" s="416"/>
      <c r="F11" s="417"/>
      <c r="G11" s="410"/>
      <c r="H11" s="416"/>
      <c r="I11" s="416"/>
      <c r="J11" s="418"/>
      <c r="K11" s="416"/>
      <c r="L11" s="418"/>
      <c r="M11" s="419" t="e">
        <f t="shared" si="0"/>
        <v>#REF!</v>
      </c>
      <c r="N11" s="419" t="e">
        <f t="shared" si="1"/>
        <v>#REF!</v>
      </c>
      <c r="O11" s="369" t="e">
        <f t="shared" si="2"/>
        <v>#REF!</v>
      </c>
      <c r="P11" s="419" t="e">
        <f t="shared" si="3"/>
        <v>#REF!</v>
      </c>
      <c r="Q11" s="369">
        <v>15</v>
      </c>
      <c r="R11" s="369" t="e">
        <f t="shared" si="4"/>
        <v>#REF!</v>
      </c>
      <c r="S11" s="369"/>
      <c r="T11" s="369"/>
      <c r="U11" s="369"/>
      <c r="V11" s="467">
        <v>15</v>
      </c>
      <c r="W11" s="467">
        <f t="shared" si="5"/>
        <v>2023</v>
      </c>
      <c r="X11" s="468">
        <f t="shared" si="6"/>
        <v>0</v>
      </c>
      <c r="Y11" s="383">
        <f t="shared" si="7"/>
        <v>0</v>
      </c>
    </row>
    <row r="12" spans="1:25" ht="40.5">
      <c r="A12" s="821"/>
      <c r="B12" s="421" t="s">
        <v>269</v>
      </c>
      <c r="C12" s="415"/>
      <c r="D12" s="416"/>
      <c r="E12" s="416"/>
      <c r="F12" s="417"/>
      <c r="G12" s="410"/>
      <c r="H12" s="416"/>
      <c r="I12" s="416"/>
      <c r="J12" s="418"/>
      <c r="K12" s="416"/>
      <c r="L12" s="418"/>
      <c r="M12" s="419" t="e">
        <f t="shared" si="0"/>
        <v>#REF!</v>
      </c>
      <c r="N12" s="419" t="e">
        <f t="shared" si="1"/>
        <v>#REF!</v>
      </c>
      <c r="O12" s="369" t="e">
        <f t="shared" si="2"/>
        <v>#REF!</v>
      </c>
      <c r="P12" s="419" t="e">
        <f t="shared" si="3"/>
        <v>#REF!</v>
      </c>
      <c r="Q12" s="369">
        <v>25</v>
      </c>
      <c r="R12" s="369" t="e">
        <f t="shared" si="4"/>
        <v>#REF!</v>
      </c>
      <c r="S12" s="369"/>
      <c r="T12" s="369"/>
      <c r="U12" s="369"/>
      <c r="V12" s="467">
        <v>25</v>
      </c>
      <c r="W12" s="467">
        <f t="shared" si="5"/>
        <v>2023</v>
      </c>
      <c r="X12" s="468">
        <f t="shared" si="6"/>
        <v>0</v>
      </c>
      <c r="Y12" s="383">
        <f t="shared" si="7"/>
        <v>0</v>
      </c>
    </row>
    <row r="13" spans="1:25" ht="40.5">
      <c r="A13" s="821"/>
      <c r="B13" s="421" t="s">
        <v>270</v>
      </c>
      <c r="C13" s="415"/>
      <c r="D13" s="416"/>
      <c r="E13" s="416"/>
      <c r="F13" s="417"/>
      <c r="G13" s="410"/>
      <c r="H13" s="416"/>
      <c r="I13" s="416"/>
      <c r="J13" s="418"/>
      <c r="K13" s="416"/>
      <c r="L13" s="418"/>
      <c r="M13" s="419" t="e">
        <f t="shared" si="0"/>
        <v>#REF!</v>
      </c>
      <c r="N13" s="419" t="e">
        <f t="shared" si="1"/>
        <v>#REF!</v>
      </c>
      <c r="O13" s="369" t="e">
        <f t="shared" si="2"/>
        <v>#REF!</v>
      </c>
      <c r="P13" s="419" t="e">
        <f t="shared" si="3"/>
        <v>#REF!</v>
      </c>
      <c r="Q13" s="369">
        <v>30</v>
      </c>
      <c r="R13" s="369" t="e">
        <f t="shared" si="4"/>
        <v>#REF!</v>
      </c>
      <c r="S13" s="369"/>
      <c r="T13" s="369"/>
      <c r="U13" s="369"/>
      <c r="V13" s="467">
        <v>30</v>
      </c>
      <c r="W13" s="467">
        <f t="shared" si="5"/>
        <v>2023</v>
      </c>
      <c r="X13" s="468">
        <f t="shared" si="6"/>
        <v>0</v>
      </c>
      <c r="Y13" s="383">
        <f t="shared" si="7"/>
        <v>0</v>
      </c>
    </row>
    <row r="14" spans="1:25" ht="40.5">
      <c r="A14" s="821"/>
      <c r="B14" s="421" t="s">
        <v>271</v>
      </c>
      <c r="C14" s="415"/>
      <c r="D14" s="416"/>
      <c r="E14" s="416"/>
      <c r="F14" s="417"/>
      <c r="G14" s="410"/>
      <c r="H14" s="416"/>
      <c r="I14" s="416"/>
      <c r="J14" s="418"/>
      <c r="K14" s="416"/>
      <c r="L14" s="418"/>
      <c r="M14" s="419" t="e">
        <f t="shared" si="0"/>
        <v>#REF!</v>
      </c>
      <c r="N14" s="419" t="e">
        <f t="shared" si="1"/>
        <v>#REF!</v>
      </c>
      <c r="O14" s="369" t="e">
        <f t="shared" si="2"/>
        <v>#REF!</v>
      </c>
      <c r="P14" s="419" t="e">
        <f t="shared" si="3"/>
        <v>#REF!</v>
      </c>
      <c r="Q14" s="369">
        <v>35</v>
      </c>
      <c r="R14" s="369" t="e">
        <f t="shared" si="4"/>
        <v>#REF!</v>
      </c>
      <c r="S14" s="369"/>
      <c r="T14" s="369"/>
      <c r="U14" s="369"/>
      <c r="V14" s="467">
        <v>35</v>
      </c>
      <c r="W14" s="467">
        <f t="shared" si="5"/>
        <v>2023</v>
      </c>
      <c r="X14" s="468">
        <f t="shared" si="6"/>
        <v>0</v>
      </c>
      <c r="Y14" s="383">
        <f t="shared" si="7"/>
        <v>0</v>
      </c>
    </row>
    <row r="15" spans="1:25" ht="54">
      <c r="A15" s="821"/>
      <c r="B15" s="421" t="s">
        <v>272</v>
      </c>
      <c r="C15" s="415"/>
      <c r="D15" s="416"/>
      <c r="E15" s="416"/>
      <c r="F15" s="417"/>
      <c r="G15" s="410"/>
      <c r="H15" s="416"/>
      <c r="I15" s="416"/>
      <c r="J15" s="418"/>
      <c r="K15" s="416"/>
      <c r="L15" s="418"/>
      <c r="M15" s="419" t="e">
        <f t="shared" si="0"/>
        <v>#REF!</v>
      </c>
      <c r="N15" s="419" t="e">
        <f t="shared" si="1"/>
        <v>#REF!</v>
      </c>
      <c r="O15" s="369" t="e">
        <f t="shared" si="2"/>
        <v>#REF!</v>
      </c>
      <c r="P15" s="419" t="e">
        <f t="shared" si="3"/>
        <v>#REF!</v>
      </c>
      <c r="Q15" s="369">
        <v>40</v>
      </c>
      <c r="R15" s="369" t="e">
        <f t="shared" si="4"/>
        <v>#REF!</v>
      </c>
      <c r="S15" s="369"/>
      <c r="T15" s="369"/>
      <c r="U15" s="369"/>
      <c r="V15" s="469">
        <v>40</v>
      </c>
      <c r="W15" s="467">
        <f t="shared" si="5"/>
        <v>2023</v>
      </c>
      <c r="X15" s="468">
        <f t="shared" si="6"/>
        <v>0</v>
      </c>
      <c r="Y15" s="383">
        <f t="shared" si="7"/>
        <v>0</v>
      </c>
    </row>
    <row r="16" spans="1:25" ht="40.5">
      <c r="A16" s="821"/>
      <c r="B16" s="420" t="s">
        <v>273</v>
      </c>
      <c r="C16" s="415"/>
      <c r="D16" s="416"/>
      <c r="E16" s="416"/>
      <c r="F16" s="417"/>
      <c r="G16" s="410"/>
      <c r="H16" s="416"/>
      <c r="I16" s="416"/>
      <c r="J16" s="418"/>
      <c r="K16" s="416"/>
      <c r="L16" s="418"/>
      <c r="M16" s="419" t="e">
        <f t="shared" si="0"/>
        <v>#REF!</v>
      </c>
      <c r="N16" s="419" t="e">
        <f t="shared" si="1"/>
        <v>#REF!</v>
      </c>
      <c r="O16" s="369" t="e">
        <f t="shared" si="2"/>
        <v>#REF!</v>
      </c>
      <c r="P16" s="419" t="e">
        <f t="shared" si="3"/>
        <v>#REF!</v>
      </c>
      <c r="Q16" s="369">
        <v>30</v>
      </c>
      <c r="R16" s="369" t="e">
        <f t="shared" si="4"/>
        <v>#REF!</v>
      </c>
      <c r="S16" s="369"/>
      <c r="T16" s="369"/>
      <c r="U16" s="369"/>
      <c r="V16" s="469">
        <v>30</v>
      </c>
      <c r="W16" s="467">
        <f t="shared" si="5"/>
        <v>2023</v>
      </c>
      <c r="X16" s="468">
        <f t="shared" si="6"/>
        <v>0</v>
      </c>
      <c r="Y16" s="383">
        <f t="shared" si="7"/>
        <v>0</v>
      </c>
    </row>
    <row r="17" spans="1:25" ht="40.5">
      <c r="A17" s="821"/>
      <c r="B17" s="420" t="s">
        <v>274</v>
      </c>
      <c r="C17" s="415"/>
      <c r="D17" s="416"/>
      <c r="E17" s="416"/>
      <c r="F17" s="417"/>
      <c r="G17" s="410"/>
      <c r="H17" s="416"/>
      <c r="I17" s="416"/>
      <c r="J17" s="418"/>
      <c r="K17" s="416"/>
      <c r="L17" s="418"/>
      <c r="M17" s="419" t="e">
        <f t="shared" si="0"/>
        <v>#REF!</v>
      </c>
      <c r="N17" s="419" t="e">
        <f t="shared" si="1"/>
        <v>#REF!</v>
      </c>
      <c r="O17" s="369" t="e">
        <f t="shared" si="2"/>
        <v>#REF!</v>
      </c>
      <c r="P17" s="419" t="e">
        <f t="shared" si="3"/>
        <v>#REF!</v>
      </c>
      <c r="Q17" s="369">
        <v>35</v>
      </c>
      <c r="R17" s="369" t="e">
        <f t="shared" si="4"/>
        <v>#REF!</v>
      </c>
      <c r="S17" s="369"/>
      <c r="T17" s="369"/>
      <c r="U17" s="369"/>
      <c r="V17" s="469">
        <v>35</v>
      </c>
      <c r="W17" s="467">
        <f t="shared" si="5"/>
        <v>2023</v>
      </c>
      <c r="X17" s="468">
        <f t="shared" si="6"/>
        <v>0</v>
      </c>
      <c r="Y17" s="383">
        <f t="shared" si="7"/>
        <v>0</v>
      </c>
    </row>
    <row r="18" spans="1:25" ht="40.5">
      <c r="A18" s="821"/>
      <c r="B18" s="420" t="s">
        <v>275</v>
      </c>
      <c r="C18" s="415"/>
      <c r="D18" s="416"/>
      <c r="E18" s="416"/>
      <c r="F18" s="417"/>
      <c r="G18" s="410"/>
      <c r="H18" s="416"/>
      <c r="I18" s="416"/>
      <c r="J18" s="418"/>
      <c r="K18" s="416"/>
      <c r="L18" s="418"/>
      <c r="M18" s="419" t="e">
        <f t="shared" si="0"/>
        <v>#REF!</v>
      </c>
      <c r="N18" s="419" t="e">
        <f t="shared" si="1"/>
        <v>#REF!</v>
      </c>
      <c r="O18" s="369" t="e">
        <f t="shared" si="2"/>
        <v>#REF!</v>
      </c>
      <c r="P18" s="419" t="e">
        <f t="shared" si="3"/>
        <v>#REF!</v>
      </c>
      <c r="Q18" s="369">
        <v>40</v>
      </c>
      <c r="R18" s="369" t="e">
        <f t="shared" si="4"/>
        <v>#REF!</v>
      </c>
      <c r="S18" s="369"/>
      <c r="T18" s="369"/>
      <c r="U18" s="369"/>
      <c r="V18" s="469">
        <v>40</v>
      </c>
      <c r="W18" s="467">
        <f t="shared" si="5"/>
        <v>2023</v>
      </c>
      <c r="X18" s="468">
        <f t="shared" si="6"/>
        <v>0</v>
      </c>
      <c r="Y18" s="383">
        <f t="shared" si="7"/>
        <v>0</v>
      </c>
    </row>
    <row r="19" spans="1:25" ht="54.75" thickBot="1">
      <c r="A19" s="822"/>
      <c r="B19" s="422" t="s">
        <v>276</v>
      </c>
      <c r="C19" s="415"/>
      <c r="D19" s="416"/>
      <c r="E19" s="416"/>
      <c r="F19" s="417"/>
      <c r="G19" s="410"/>
      <c r="H19" s="416"/>
      <c r="I19" s="416"/>
      <c r="J19" s="418"/>
      <c r="K19" s="416"/>
      <c r="L19" s="418"/>
      <c r="M19" s="419" t="e">
        <f t="shared" si="0"/>
        <v>#REF!</v>
      </c>
      <c r="N19" s="419" t="e">
        <f t="shared" si="1"/>
        <v>#REF!</v>
      </c>
      <c r="O19" s="369" t="e">
        <f t="shared" si="2"/>
        <v>#REF!</v>
      </c>
      <c r="P19" s="419" t="e">
        <f t="shared" si="3"/>
        <v>#REF!</v>
      </c>
      <c r="Q19" s="369">
        <v>45</v>
      </c>
      <c r="R19" s="369" t="e">
        <f t="shared" si="4"/>
        <v>#REF!</v>
      </c>
      <c r="S19" s="369"/>
      <c r="T19" s="369"/>
      <c r="U19" s="369"/>
      <c r="V19" s="469">
        <v>45</v>
      </c>
      <c r="W19" s="467">
        <f t="shared" si="5"/>
        <v>2023</v>
      </c>
      <c r="X19" s="468">
        <f t="shared" si="6"/>
        <v>0</v>
      </c>
      <c r="Y19" s="383">
        <f t="shared" si="7"/>
        <v>0</v>
      </c>
    </row>
    <row r="20" spans="1:25" ht="15.75" customHeight="1">
      <c r="A20" s="820" t="s">
        <v>623</v>
      </c>
      <c r="B20" s="414" t="s">
        <v>267</v>
      </c>
      <c r="C20" s="415"/>
      <c r="D20" s="416"/>
      <c r="E20" s="417"/>
      <c r="F20" s="417"/>
      <c r="G20" s="410"/>
      <c r="H20" s="416"/>
      <c r="I20" s="416"/>
      <c r="J20" s="418"/>
      <c r="K20" s="416"/>
      <c r="L20" s="418"/>
      <c r="M20" s="419" t="e">
        <f t="shared" si="0"/>
        <v>#REF!</v>
      </c>
      <c r="N20" s="419" t="e">
        <f t="shared" si="1"/>
        <v>#REF!</v>
      </c>
      <c r="O20" s="369" t="e">
        <f t="shared" si="2"/>
        <v>#REF!</v>
      </c>
      <c r="P20" s="419" t="e">
        <f t="shared" si="3"/>
        <v>#REF!</v>
      </c>
      <c r="Q20" s="369">
        <v>10</v>
      </c>
      <c r="R20" s="369" t="e">
        <f t="shared" si="4"/>
        <v>#REF!</v>
      </c>
      <c r="S20" s="369"/>
      <c r="T20" s="369"/>
      <c r="U20" s="369"/>
      <c r="V20" s="467">
        <v>10</v>
      </c>
      <c r="W20" s="467">
        <f t="shared" si="5"/>
        <v>2023</v>
      </c>
      <c r="X20" s="468">
        <f t="shared" si="6"/>
        <v>0</v>
      </c>
      <c r="Y20" s="383">
        <f t="shared" si="7"/>
        <v>0</v>
      </c>
    </row>
    <row r="21" spans="1:25" ht="27">
      <c r="A21" s="821"/>
      <c r="B21" s="420" t="s">
        <v>268</v>
      </c>
      <c r="C21" s="415"/>
      <c r="D21" s="416"/>
      <c r="E21" s="416"/>
      <c r="F21" s="417"/>
      <c r="G21" s="410"/>
      <c r="H21" s="416"/>
      <c r="I21" s="416"/>
      <c r="J21" s="418"/>
      <c r="K21" s="416"/>
      <c r="L21" s="418"/>
      <c r="M21" s="419" t="e">
        <f t="shared" si="0"/>
        <v>#REF!</v>
      </c>
      <c r="N21" s="419" t="e">
        <f aca="true" t="shared" si="8" ref="N21:N29">M21-8</f>
        <v>#REF!</v>
      </c>
      <c r="O21" s="369" t="e">
        <f aca="true" t="shared" si="9" ref="O21:O29">N21*20</f>
        <v>#REF!</v>
      </c>
      <c r="P21" s="419" t="e">
        <f aca="true" t="shared" si="10" ref="P21:P29">12-M21</f>
        <v>#REF!</v>
      </c>
      <c r="Q21" s="369">
        <v>15</v>
      </c>
      <c r="R21" s="369" t="e">
        <f aca="true" t="shared" si="11" ref="R21:R29">IF(O21&gt;0,Q21-(Q21*O21)/100,Q21)</f>
        <v>#REF!</v>
      </c>
      <c r="S21" s="369"/>
      <c r="T21" s="369"/>
      <c r="U21" s="369"/>
      <c r="V21" s="467">
        <v>15</v>
      </c>
      <c r="W21" s="467">
        <f aca="true" t="shared" si="12" ref="W21:W29">2023-E21</f>
        <v>2023</v>
      </c>
      <c r="X21" s="468">
        <f aca="true" t="shared" si="13" ref="X21:X29">IF(W21&lt;=8,V21*100%,(IF(W21&lt;=9,V21*80%,(IF(W21&lt;=10,V21*60%,(IF(W21&lt;=11,V21*40%,IF(W21&lt;=12,V21*20%,0))))))))</f>
        <v>0</v>
      </c>
      <c r="Y21" s="383">
        <f aca="true" t="shared" si="14" ref="Y21:Y29">X21</f>
        <v>0</v>
      </c>
    </row>
    <row r="22" spans="1:25" ht="40.5">
      <c r="A22" s="821"/>
      <c r="B22" s="421" t="s">
        <v>269</v>
      </c>
      <c r="C22" s="415"/>
      <c r="D22" s="416"/>
      <c r="E22" s="416"/>
      <c r="F22" s="417"/>
      <c r="G22" s="410"/>
      <c r="H22" s="416"/>
      <c r="I22" s="416"/>
      <c r="J22" s="418"/>
      <c r="K22" s="416"/>
      <c r="L22" s="418"/>
      <c r="M22" s="419" t="e">
        <f t="shared" si="0"/>
        <v>#REF!</v>
      </c>
      <c r="N22" s="419" t="e">
        <f t="shared" si="8"/>
        <v>#REF!</v>
      </c>
      <c r="O22" s="369" t="e">
        <f t="shared" si="9"/>
        <v>#REF!</v>
      </c>
      <c r="P22" s="419" t="e">
        <f t="shared" si="10"/>
        <v>#REF!</v>
      </c>
      <c r="Q22" s="369">
        <v>25</v>
      </c>
      <c r="R22" s="369" t="e">
        <f t="shared" si="11"/>
        <v>#REF!</v>
      </c>
      <c r="S22" s="369"/>
      <c r="T22" s="369"/>
      <c r="U22" s="369"/>
      <c r="V22" s="467">
        <v>25</v>
      </c>
      <c r="W22" s="467">
        <f t="shared" si="12"/>
        <v>2023</v>
      </c>
      <c r="X22" s="468">
        <f t="shared" si="13"/>
        <v>0</v>
      </c>
      <c r="Y22" s="383">
        <f t="shared" si="14"/>
        <v>0</v>
      </c>
    </row>
    <row r="23" spans="1:25" ht="40.5">
      <c r="A23" s="821"/>
      <c r="B23" s="421" t="s">
        <v>270</v>
      </c>
      <c r="C23" s="415"/>
      <c r="D23" s="416"/>
      <c r="E23" s="416"/>
      <c r="F23" s="417"/>
      <c r="G23" s="410"/>
      <c r="H23" s="416"/>
      <c r="I23" s="416"/>
      <c r="J23" s="418"/>
      <c r="K23" s="416"/>
      <c r="L23" s="418"/>
      <c r="M23" s="419" t="e">
        <f t="shared" si="0"/>
        <v>#REF!</v>
      </c>
      <c r="N23" s="419" t="e">
        <f t="shared" si="8"/>
        <v>#REF!</v>
      </c>
      <c r="O23" s="369" t="e">
        <f t="shared" si="9"/>
        <v>#REF!</v>
      </c>
      <c r="P23" s="419" t="e">
        <f t="shared" si="10"/>
        <v>#REF!</v>
      </c>
      <c r="Q23" s="369">
        <v>30</v>
      </c>
      <c r="R23" s="369" t="e">
        <f t="shared" si="11"/>
        <v>#REF!</v>
      </c>
      <c r="S23" s="369"/>
      <c r="T23" s="369"/>
      <c r="U23" s="369"/>
      <c r="V23" s="467">
        <v>30</v>
      </c>
      <c r="W23" s="467">
        <f t="shared" si="12"/>
        <v>2023</v>
      </c>
      <c r="X23" s="468">
        <f t="shared" si="13"/>
        <v>0</v>
      </c>
      <c r="Y23" s="383">
        <f t="shared" si="14"/>
        <v>0</v>
      </c>
    </row>
    <row r="24" spans="1:25" ht="40.5">
      <c r="A24" s="821"/>
      <c r="B24" s="421" t="s">
        <v>271</v>
      </c>
      <c r="C24" s="415"/>
      <c r="D24" s="416"/>
      <c r="E24" s="416"/>
      <c r="F24" s="417"/>
      <c r="G24" s="410"/>
      <c r="H24" s="416"/>
      <c r="I24" s="416"/>
      <c r="J24" s="418"/>
      <c r="K24" s="416"/>
      <c r="L24" s="418"/>
      <c r="M24" s="419" t="e">
        <f t="shared" si="0"/>
        <v>#REF!</v>
      </c>
      <c r="N24" s="419" t="e">
        <f t="shared" si="8"/>
        <v>#REF!</v>
      </c>
      <c r="O24" s="369" t="e">
        <f t="shared" si="9"/>
        <v>#REF!</v>
      </c>
      <c r="P24" s="419" t="e">
        <f t="shared" si="10"/>
        <v>#REF!</v>
      </c>
      <c r="Q24" s="369">
        <v>35</v>
      </c>
      <c r="R24" s="369" t="e">
        <f t="shared" si="11"/>
        <v>#REF!</v>
      </c>
      <c r="S24" s="369"/>
      <c r="T24" s="369"/>
      <c r="U24" s="369"/>
      <c r="V24" s="467">
        <v>35</v>
      </c>
      <c r="W24" s="467">
        <f t="shared" si="12"/>
        <v>2023</v>
      </c>
      <c r="X24" s="468">
        <f t="shared" si="13"/>
        <v>0</v>
      </c>
      <c r="Y24" s="383">
        <f t="shared" si="14"/>
        <v>0</v>
      </c>
    </row>
    <row r="25" spans="1:25" ht="54">
      <c r="A25" s="821"/>
      <c r="B25" s="421" t="s">
        <v>272</v>
      </c>
      <c r="C25" s="415"/>
      <c r="D25" s="416"/>
      <c r="E25" s="416"/>
      <c r="F25" s="417"/>
      <c r="G25" s="410"/>
      <c r="H25" s="416"/>
      <c r="I25" s="416"/>
      <c r="J25" s="418"/>
      <c r="K25" s="416"/>
      <c r="L25" s="418"/>
      <c r="M25" s="419" t="e">
        <f t="shared" si="0"/>
        <v>#REF!</v>
      </c>
      <c r="N25" s="419" t="e">
        <f t="shared" si="8"/>
        <v>#REF!</v>
      </c>
      <c r="O25" s="369" t="e">
        <f t="shared" si="9"/>
        <v>#REF!</v>
      </c>
      <c r="P25" s="419" t="e">
        <f t="shared" si="10"/>
        <v>#REF!</v>
      </c>
      <c r="Q25" s="369">
        <v>40</v>
      </c>
      <c r="R25" s="369" t="e">
        <f t="shared" si="11"/>
        <v>#REF!</v>
      </c>
      <c r="S25" s="369"/>
      <c r="T25" s="369"/>
      <c r="U25" s="369"/>
      <c r="V25" s="469">
        <v>40</v>
      </c>
      <c r="W25" s="467">
        <f t="shared" si="12"/>
        <v>2023</v>
      </c>
      <c r="X25" s="468">
        <f t="shared" si="13"/>
        <v>0</v>
      </c>
      <c r="Y25" s="383">
        <f t="shared" si="14"/>
        <v>0</v>
      </c>
    </row>
    <row r="26" spans="1:25" ht="40.5">
      <c r="A26" s="821"/>
      <c r="B26" s="420" t="s">
        <v>273</v>
      </c>
      <c r="C26" s="415"/>
      <c r="D26" s="416"/>
      <c r="E26" s="416"/>
      <c r="F26" s="417"/>
      <c r="G26" s="410"/>
      <c r="H26" s="416"/>
      <c r="I26" s="416"/>
      <c r="J26" s="418"/>
      <c r="K26" s="416"/>
      <c r="L26" s="418"/>
      <c r="M26" s="419" t="e">
        <f t="shared" si="0"/>
        <v>#REF!</v>
      </c>
      <c r="N26" s="419" t="e">
        <f t="shared" si="8"/>
        <v>#REF!</v>
      </c>
      <c r="O26" s="369" t="e">
        <f t="shared" si="9"/>
        <v>#REF!</v>
      </c>
      <c r="P26" s="419" t="e">
        <f t="shared" si="10"/>
        <v>#REF!</v>
      </c>
      <c r="Q26" s="369">
        <v>30</v>
      </c>
      <c r="R26" s="369" t="e">
        <f t="shared" si="11"/>
        <v>#REF!</v>
      </c>
      <c r="S26" s="369"/>
      <c r="T26" s="369"/>
      <c r="U26" s="369"/>
      <c r="V26" s="469">
        <v>30</v>
      </c>
      <c r="W26" s="467">
        <f t="shared" si="12"/>
        <v>2023</v>
      </c>
      <c r="X26" s="468">
        <f t="shared" si="13"/>
        <v>0</v>
      </c>
      <c r="Y26" s="383">
        <f t="shared" si="14"/>
        <v>0</v>
      </c>
    </row>
    <row r="27" spans="1:25" ht="40.5">
      <c r="A27" s="821"/>
      <c r="B27" s="420" t="s">
        <v>274</v>
      </c>
      <c r="C27" s="415"/>
      <c r="D27" s="416"/>
      <c r="E27" s="416"/>
      <c r="F27" s="417"/>
      <c r="G27" s="410"/>
      <c r="H27" s="416"/>
      <c r="I27" s="416"/>
      <c r="J27" s="418"/>
      <c r="K27" s="416"/>
      <c r="L27" s="418"/>
      <c r="M27" s="419" t="e">
        <f t="shared" si="0"/>
        <v>#REF!</v>
      </c>
      <c r="N27" s="419" t="e">
        <f t="shared" si="8"/>
        <v>#REF!</v>
      </c>
      <c r="O27" s="369" t="e">
        <f t="shared" si="9"/>
        <v>#REF!</v>
      </c>
      <c r="P27" s="419" t="e">
        <f t="shared" si="10"/>
        <v>#REF!</v>
      </c>
      <c r="Q27" s="369">
        <v>35</v>
      </c>
      <c r="R27" s="369" t="e">
        <f t="shared" si="11"/>
        <v>#REF!</v>
      </c>
      <c r="S27" s="369"/>
      <c r="T27" s="369"/>
      <c r="U27" s="369"/>
      <c r="V27" s="469">
        <v>35</v>
      </c>
      <c r="W27" s="467">
        <f t="shared" si="12"/>
        <v>2023</v>
      </c>
      <c r="X27" s="468">
        <f t="shared" si="13"/>
        <v>0</v>
      </c>
      <c r="Y27" s="383">
        <f t="shared" si="14"/>
        <v>0</v>
      </c>
    </row>
    <row r="28" spans="1:25" ht="40.5">
      <c r="A28" s="821"/>
      <c r="B28" s="420" t="s">
        <v>275</v>
      </c>
      <c r="C28" s="415"/>
      <c r="D28" s="416"/>
      <c r="E28" s="416"/>
      <c r="F28" s="417"/>
      <c r="G28" s="410"/>
      <c r="H28" s="416"/>
      <c r="I28" s="416"/>
      <c r="J28" s="418"/>
      <c r="K28" s="416"/>
      <c r="L28" s="418"/>
      <c r="M28" s="419" t="e">
        <f t="shared" si="0"/>
        <v>#REF!</v>
      </c>
      <c r="N28" s="419" t="e">
        <f t="shared" si="8"/>
        <v>#REF!</v>
      </c>
      <c r="O28" s="369" t="e">
        <f t="shared" si="9"/>
        <v>#REF!</v>
      </c>
      <c r="P28" s="419" t="e">
        <f t="shared" si="10"/>
        <v>#REF!</v>
      </c>
      <c r="Q28" s="369">
        <v>40</v>
      </c>
      <c r="R28" s="369" t="e">
        <f t="shared" si="11"/>
        <v>#REF!</v>
      </c>
      <c r="S28" s="369"/>
      <c r="T28" s="369"/>
      <c r="U28" s="369"/>
      <c r="V28" s="469">
        <v>40</v>
      </c>
      <c r="W28" s="467">
        <f t="shared" si="12"/>
        <v>2023</v>
      </c>
      <c r="X28" s="468">
        <f t="shared" si="13"/>
        <v>0</v>
      </c>
      <c r="Y28" s="383">
        <f t="shared" si="14"/>
        <v>0</v>
      </c>
    </row>
    <row r="29" spans="1:25" ht="54.75" thickBot="1">
      <c r="A29" s="822"/>
      <c r="B29" s="422" t="s">
        <v>276</v>
      </c>
      <c r="C29" s="415"/>
      <c r="D29" s="416"/>
      <c r="E29" s="416"/>
      <c r="F29" s="417"/>
      <c r="G29" s="410"/>
      <c r="H29" s="416"/>
      <c r="I29" s="416"/>
      <c r="J29" s="418"/>
      <c r="K29" s="416"/>
      <c r="L29" s="418"/>
      <c r="M29" s="419" t="e">
        <f t="shared" si="0"/>
        <v>#REF!</v>
      </c>
      <c r="N29" s="419" t="e">
        <f t="shared" si="8"/>
        <v>#REF!</v>
      </c>
      <c r="O29" s="369" t="e">
        <f t="shared" si="9"/>
        <v>#REF!</v>
      </c>
      <c r="P29" s="419" t="e">
        <f t="shared" si="10"/>
        <v>#REF!</v>
      </c>
      <c r="Q29" s="369">
        <v>45</v>
      </c>
      <c r="R29" s="369" t="e">
        <f t="shared" si="11"/>
        <v>#REF!</v>
      </c>
      <c r="S29" s="369"/>
      <c r="T29" s="369"/>
      <c r="U29" s="369"/>
      <c r="V29" s="469">
        <v>45</v>
      </c>
      <c r="W29" s="467">
        <f t="shared" si="12"/>
        <v>2023</v>
      </c>
      <c r="X29" s="468">
        <f t="shared" si="13"/>
        <v>0</v>
      </c>
      <c r="Y29" s="383">
        <f t="shared" si="14"/>
        <v>0</v>
      </c>
    </row>
    <row r="30" spans="1:25" ht="21" customHeight="1">
      <c r="A30" s="823" t="s">
        <v>624</v>
      </c>
      <c r="B30" s="414" t="s">
        <v>277</v>
      </c>
      <c r="C30" s="415"/>
      <c r="D30" s="416"/>
      <c r="E30" s="416"/>
      <c r="F30" s="417"/>
      <c r="G30" s="410"/>
      <c r="H30" s="416"/>
      <c r="I30" s="416"/>
      <c r="J30" s="418"/>
      <c r="K30" s="416"/>
      <c r="L30" s="418"/>
      <c r="M30" s="419" t="e">
        <f t="shared" si="0"/>
        <v>#REF!</v>
      </c>
      <c r="N30" s="419" t="e">
        <f>M30-8</f>
        <v>#REF!</v>
      </c>
      <c r="O30" s="369" t="e">
        <f>N30*20</f>
        <v>#REF!</v>
      </c>
      <c r="P30" s="419" t="e">
        <f>12-M30</f>
        <v>#REF!</v>
      </c>
      <c r="Q30" s="369">
        <v>10</v>
      </c>
      <c r="R30" s="369" t="e">
        <f>IF(O30&gt;0,Q30-(Q30*O30)/100,Q30)</f>
        <v>#REF!</v>
      </c>
      <c r="S30" s="369"/>
      <c r="T30" s="369"/>
      <c r="U30" s="369"/>
      <c r="V30" s="469">
        <v>10</v>
      </c>
      <c r="W30" s="467">
        <f aca="true" t="shared" si="15" ref="W30:W54">2023-E30</f>
        <v>2023</v>
      </c>
      <c r="X30" s="468">
        <f aca="true" t="shared" si="16" ref="X30:X54">IF(W30&lt;=8,V30*100%,(IF(W30&lt;=9,V30*80%,(IF(W30&lt;=10,V30*60%,(IF(W30&lt;=11,V30*40%,IF(W30&lt;=12,V30*20%,0))))))))</f>
        <v>0</v>
      </c>
      <c r="Y30" s="383">
        <f aca="true" t="shared" si="17" ref="Y30:Y54">X30</f>
        <v>0</v>
      </c>
    </row>
    <row r="31" spans="1:25" ht="27.75" customHeight="1" thickBot="1">
      <c r="A31" s="824"/>
      <c r="B31" s="422" t="s">
        <v>278</v>
      </c>
      <c r="C31" s="423"/>
      <c r="D31" s="424"/>
      <c r="E31" s="416"/>
      <c r="F31" s="417"/>
      <c r="G31" s="410"/>
      <c r="H31" s="424"/>
      <c r="I31" s="424"/>
      <c r="J31" s="425"/>
      <c r="K31" s="424"/>
      <c r="L31" s="425"/>
      <c r="M31" s="419" t="e">
        <f t="shared" si="0"/>
        <v>#REF!</v>
      </c>
      <c r="N31" s="419" t="e">
        <f>M31-8</f>
        <v>#REF!</v>
      </c>
      <c r="O31" s="369" t="e">
        <f>N31*20</f>
        <v>#REF!</v>
      </c>
      <c r="P31" s="419" t="e">
        <f>12-M31</f>
        <v>#REF!</v>
      </c>
      <c r="Q31" s="369">
        <v>20</v>
      </c>
      <c r="R31" s="369" t="e">
        <f>IF(O31&gt;0,Q31-(Q31*O31)/100,Q31)</f>
        <v>#REF!</v>
      </c>
      <c r="S31" s="369"/>
      <c r="T31" s="369"/>
      <c r="U31" s="369"/>
      <c r="V31" s="469">
        <v>20</v>
      </c>
      <c r="W31" s="467">
        <f t="shared" si="15"/>
        <v>2023</v>
      </c>
      <c r="X31" s="468">
        <f t="shared" si="16"/>
        <v>0</v>
      </c>
      <c r="Y31" s="383">
        <f t="shared" si="17"/>
        <v>0</v>
      </c>
    </row>
    <row r="32" spans="1:25" ht="21" customHeight="1">
      <c r="A32" s="823" t="s">
        <v>625</v>
      </c>
      <c r="B32" s="414" t="s">
        <v>277</v>
      </c>
      <c r="C32" s="415"/>
      <c r="D32" s="416"/>
      <c r="E32" s="416"/>
      <c r="F32" s="417"/>
      <c r="G32" s="410"/>
      <c r="H32" s="416"/>
      <c r="I32" s="416"/>
      <c r="J32" s="418"/>
      <c r="K32" s="416"/>
      <c r="L32" s="418"/>
      <c r="M32" s="419" t="e">
        <f t="shared" si="0"/>
        <v>#REF!</v>
      </c>
      <c r="N32" s="419" t="e">
        <f>M32-8</f>
        <v>#REF!</v>
      </c>
      <c r="O32" s="369" t="e">
        <f>N32*20</f>
        <v>#REF!</v>
      </c>
      <c r="P32" s="419" t="e">
        <f>12-M32</f>
        <v>#REF!</v>
      </c>
      <c r="Q32" s="369">
        <v>10</v>
      </c>
      <c r="R32" s="369" t="e">
        <f>IF(O32&gt;0,Q32-(Q32*O32)/100,Q32)</f>
        <v>#REF!</v>
      </c>
      <c r="S32" s="369"/>
      <c r="T32" s="369"/>
      <c r="U32" s="369"/>
      <c r="V32" s="469">
        <v>10</v>
      </c>
      <c r="W32" s="467">
        <f t="shared" si="15"/>
        <v>2023</v>
      </c>
      <c r="X32" s="468">
        <f t="shared" si="16"/>
        <v>0</v>
      </c>
      <c r="Y32" s="383">
        <f t="shared" si="17"/>
        <v>0</v>
      </c>
    </row>
    <row r="33" spans="1:25" ht="27.75" customHeight="1" thickBot="1">
      <c r="A33" s="824"/>
      <c r="B33" s="422" t="s">
        <v>278</v>
      </c>
      <c r="C33" s="423"/>
      <c r="D33" s="424"/>
      <c r="E33" s="416"/>
      <c r="F33" s="417"/>
      <c r="G33" s="410"/>
      <c r="H33" s="424"/>
      <c r="I33" s="424"/>
      <c r="J33" s="425"/>
      <c r="K33" s="424"/>
      <c r="L33" s="425"/>
      <c r="M33" s="419" t="e">
        <f t="shared" si="0"/>
        <v>#REF!</v>
      </c>
      <c r="N33" s="419" t="e">
        <f>M33-8</f>
        <v>#REF!</v>
      </c>
      <c r="O33" s="369" t="e">
        <f>N33*20</f>
        <v>#REF!</v>
      </c>
      <c r="P33" s="419" t="e">
        <f>12-M33</f>
        <v>#REF!</v>
      </c>
      <c r="Q33" s="369">
        <v>20</v>
      </c>
      <c r="R33" s="369" t="e">
        <f>IF(O33&gt;0,Q33-(Q33*O33)/100,Q33)</f>
        <v>#REF!</v>
      </c>
      <c r="S33" s="369"/>
      <c r="T33" s="369"/>
      <c r="U33" s="369"/>
      <c r="V33" s="469">
        <v>20</v>
      </c>
      <c r="W33" s="467">
        <f t="shared" si="15"/>
        <v>2023</v>
      </c>
      <c r="X33" s="468">
        <f t="shared" si="16"/>
        <v>0</v>
      </c>
      <c r="Y33" s="383">
        <f t="shared" si="17"/>
        <v>0</v>
      </c>
    </row>
    <row r="34" spans="1:25" ht="27.75" customHeight="1">
      <c r="A34" s="842" t="s">
        <v>626</v>
      </c>
      <c r="B34" s="426" t="s">
        <v>453</v>
      </c>
      <c r="C34" s="423"/>
      <c r="D34" s="424"/>
      <c r="E34" s="416"/>
      <c r="F34" s="417"/>
      <c r="G34" s="410"/>
      <c r="H34" s="424"/>
      <c r="I34" s="424"/>
      <c r="J34" s="425"/>
      <c r="K34" s="424"/>
      <c r="L34" s="425"/>
      <c r="M34" s="419"/>
      <c r="N34" s="419"/>
      <c r="O34" s="369"/>
      <c r="P34" s="419"/>
      <c r="Q34" s="369"/>
      <c r="R34" s="369"/>
      <c r="S34" s="369"/>
      <c r="T34" s="369"/>
      <c r="U34" s="369"/>
      <c r="V34" s="469">
        <v>2</v>
      </c>
      <c r="W34" s="467">
        <f t="shared" si="15"/>
        <v>2023</v>
      </c>
      <c r="X34" s="468">
        <f t="shared" si="16"/>
        <v>0</v>
      </c>
      <c r="Y34" s="383">
        <f t="shared" si="17"/>
        <v>0</v>
      </c>
    </row>
    <row r="35" spans="1:25" ht="27.75" customHeight="1">
      <c r="A35" s="843"/>
      <c r="B35" s="427" t="s">
        <v>455</v>
      </c>
      <c r="C35" s="423"/>
      <c r="D35" s="424"/>
      <c r="E35" s="416"/>
      <c r="F35" s="417"/>
      <c r="G35" s="410"/>
      <c r="H35" s="424"/>
      <c r="I35" s="424"/>
      <c r="J35" s="425"/>
      <c r="K35" s="424"/>
      <c r="L35" s="425"/>
      <c r="M35" s="419"/>
      <c r="N35" s="419"/>
      <c r="O35" s="369"/>
      <c r="P35" s="419"/>
      <c r="Q35" s="369"/>
      <c r="R35" s="369"/>
      <c r="S35" s="369"/>
      <c r="T35" s="369"/>
      <c r="U35" s="369"/>
      <c r="V35" s="469">
        <v>5</v>
      </c>
      <c r="W35" s="467">
        <f t="shared" si="15"/>
        <v>2023</v>
      </c>
      <c r="X35" s="468">
        <f t="shared" si="16"/>
        <v>0</v>
      </c>
      <c r="Y35" s="383">
        <f t="shared" si="17"/>
        <v>0</v>
      </c>
    </row>
    <row r="36" spans="1:25" ht="27.75" customHeight="1" thickBot="1">
      <c r="A36" s="844"/>
      <c r="B36" s="428" t="s">
        <v>454</v>
      </c>
      <c r="C36" s="423"/>
      <c r="D36" s="424"/>
      <c r="E36" s="416"/>
      <c r="F36" s="417"/>
      <c r="G36" s="410"/>
      <c r="H36" s="424"/>
      <c r="I36" s="424"/>
      <c r="J36" s="425"/>
      <c r="K36" s="424"/>
      <c r="L36" s="425"/>
      <c r="M36" s="419"/>
      <c r="N36" s="419"/>
      <c r="O36" s="369"/>
      <c r="P36" s="419"/>
      <c r="Q36" s="369"/>
      <c r="R36" s="369"/>
      <c r="S36" s="369"/>
      <c r="T36" s="369"/>
      <c r="U36" s="369"/>
      <c r="V36" s="469">
        <v>10</v>
      </c>
      <c r="W36" s="467">
        <f t="shared" si="15"/>
        <v>2023</v>
      </c>
      <c r="X36" s="468">
        <f t="shared" si="16"/>
        <v>0</v>
      </c>
      <c r="Y36" s="383">
        <f t="shared" si="17"/>
        <v>0</v>
      </c>
    </row>
    <row r="37" spans="1:25" ht="27.75" customHeight="1">
      <c r="A37" s="842" t="s">
        <v>627</v>
      </c>
      <c r="B37" s="426" t="s">
        <v>453</v>
      </c>
      <c r="C37" s="423"/>
      <c r="D37" s="424"/>
      <c r="E37" s="416"/>
      <c r="F37" s="417"/>
      <c r="G37" s="410"/>
      <c r="H37" s="424"/>
      <c r="I37" s="424"/>
      <c r="J37" s="425"/>
      <c r="K37" s="424"/>
      <c r="L37" s="425"/>
      <c r="M37" s="419"/>
      <c r="N37" s="419"/>
      <c r="O37" s="369"/>
      <c r="P37" s="419"/>
      <c r="Q37" s="369"/>
      <c r="R37" s="369"/>
      <c r="S37" s="369"/>
      <c r="T37" s="369"/>
      <c r="U37" s="369"/>
      <c r="V37" s="469">
        <v>2</v>
      </c>
      <c r="W37" s="467">
        <f t="shared" si="15"/>
        <v>2023</v>
      </c>
      <c r="X37" s="468">
        <f t="shared" si="16"/>
        <v>0</v>
      </c>
      <c r="Y37" s="383">
        <f t="shared" si="17"/>
        <v>0</v>
      </c>
    </row>
    <row r="38" spans="1:25" ht="27.75" customHeight="1">
      <c r="A38" s="843"/>
      <c r="B38" s="427" t="s">
        <v>455</v>
      </c>
      <c r="C38" s="423"/>
      <c r="D38" s="424"/>
      <c r="E38" s="416"/>
      <c r="F38" s="417"/>
      <c r="G38" s="410"/>
      <c r="H38" s="424"/>
      <c r="I38" s="424"/>
      <c r="J38" s="425"/>
      <c r="K38" s="424"/>
      <c r="L38" s="425"/>
      <c r="M38" s="419"/>
      <c r="N38" s="419"/>
      <c r="O38" s="369"/>
      <c r="P38" s="419"/>
      <c r="Q38" s="369"/>
      <c r="R38" s="369"/>
      <c r="S38" s="369"/>
      <c r="T38" s="369"/>
      <c r="U38" s="369"/>
      <c r="V38" s="469">
        <v>5</v>
      </c>
      <c r="W38" s="467">
        <f t="shared" si="15"/>
        <v>2023</v>
      </c>
      <c r="X38" s="468">
        <f t="shared" si="16"/>
        <v>0</v>
      </c>
      <c r="Y38" s="383">
        <f t="shared" si="17"/>
        <v>0</v>
      </c>
    </row>
    <row r="39" spans="1:25" ht="27.75" customHeight="1" thickBot="1">
      <c r="A39" s="844"/>
      <c r="B39" s="428" t="s">
        <v>454</v>
      </c>
      <c r="C39" s="423"/>
      <c r="D39" s="424"/>
      <c r="E39" s="416"/>
      <c r="F39" s="417"/>
      <c r="G39" s="410"/>
      <c r="H39" s="424"/>
      <c r="I39" s="424"/>
      <c r="J39" s="425"/>
      <c r="K39" s="424"/>
      <c r="L39" s="425"/>
      <c r="M39" s="419"/>
      <c r="N39" s="419"/>
      <c r="O39" s="369"/>
      <c r="P39" s="419"/>
      <c r="Q39" s="369"/>
      <c r="R39" s="369"/>
      <c r="S39" s="369"/>
      <c r="T39" s="369"/>
      <c r="U39" s="369"/>
      <c r="V39" s="469">
        <v>10</v>
      </c>
      <c r="W39" s="467">
        <f t="shared" si="15"/>
        <v>2023</v>
      </c>
      <c r="X39" s="468">
        <f t="shared" si="16"/>
        <v>0</v>
      </c>
      <c r="Y39" s="383">
        <f t="shared" si="17"/>
        <v>0</v>
      </c>
    </row>
    <row r="40" spans="1:25" ht="24.75" customHeight="1">
      <c r="A40" s="825" t="s">
        <v>628</v>
      </c>
      <c r="B40" s="429" t="s">
        <v>279</v>
      </c>
      <c r="C40" s="430"/>
      <c r="D40" s="424"/>
      <c r="E40" s="416"/>
      <c r="F40" s="417"/>
      <c r="G40" s="410"/>
      <c r="H40" s="424"/>
      <c r="I40" s="424"/>
      <c r="J40" s="425"/>
      <c r="K40" s="424"/>
      <c r="L40" s="425"/>
      <c r="M40" s="419" t="e">
        <f t="shared" si="0"/>
        <v>#REF!</v>
      </c>
      <c r="N40" s="419" t="e">
        <f aca="true" t="shared" si="18" ref="N40:N45">M40-8</f>
        <v>#REF!</v>
      </c>
      <c r="O40" s="369" t="e">
        <f aca="true" t="shared" si="19" ref="O40:O45">N40*20</f>
        <v>#REF!</v>
      </c>
      <c r="P40" s="419" t="e">
        <f aca="true" t="shared" si="20" ref="P40:P45">12-M40</f>
        <v>#REF!</v>
      </c>
      <c r="Q40" s="369">
        <v>5</v>
      </c>
      <c r="R40" s="369" t="e">
        <f aca="true" t="shared" si="21" ref="R40:R45">IF(O40&gt;0,Q40-(Q40*O40)/100,Q40)</f>
        <v>#REF!</v>
      </c>
      <c r="S40" s="369"/>
      <c r="T40" s="369"/>
      <c r="U40" s="369"/>
      <c r="V40" s="469">
        <v>5</v>
      </c>
      <c r="W40" s="467">
        <f t="shared" si="15"/>
        <v>2023</v>
      </c>
      <c r="X40" s="468">
        <f t="shared" si="16"/>
        <v>0</v>
      </c>
      <c r="Y40" s="383">
        <f t="shared" si="17"/>
        <v>0</v>
      </c>
    </row>
    <row r="41" spans="1:25" ht="24" customHeight="1">
      <c r="A41" s="826"/>
      <c r="B41" s="431" t="s">
        <v>280</v>
      </c>
      <c r="C41" s="430"/>
      <c r="D41" s="424"/>
      <c r="E41" s="416"/>
      <c r="F41" s="417"/>
      <c r="G41" s="410"/>
      <c r="H41" s="424"/>
      <c r="I41" s="424"/>
      <c r="J41" s="425"/>
      <c r="K41" s="424"/>
      <c r="L41" s="425"/>
      <c r="M41" s="419" t="e">
        <f t="shared" si="0"/>
        <v>#REF!</v>
      </c>
      <c r="N41" s="419" t="e">
        <f t="shared" si="18"/>
        <v>#REF!</v>
      </c>
      <c r="O41" s="369" t="e">
        <f t="shared" si="19"/>
        <v>#REF!</v>
      </c>
      <c r="P41" s="419" t="e">
        <f t="shared" si="20"/>
        <v>#REF!</v>
      </c>
      <c r="Q41" s="369">
        <v>10</v>
      </c>
      <c r="R41" s="369" t="e">
        <f t="shared" si="21"/>
        <v>#REF!</v>
      </c>
      <c r="S41" s="369"/>
      <c r="T41" s="369"/>
      <c r="U41" s="369"/>
      <c r="V41" s="469">
        <v>10</v>
      </c>
      <c r="W41" s="467">
        <f t="shared" si="15"/>
        <v>2023</v>
      </c>
      <c r="X41" s="468">
        <f t="shared" si="16"/>
        <v>0</v>
      </c>
      <c r="Y41" s="383">
        <f t="shared" si="17"/>
        <v>0</v>
      </c>
    </row>
    <row r="42" spans="1:25" ht="24" customHeight="1">
      <c r="A42" s="826"/>
      <c r="B42" s="432" t="s">
        <v>281</v>
      </c>
      <c r="C42" s="430"/>
      <c r="D42" s="424"/>
      <c r="E42" s="416"/>
      <c r="F42" s="417"/>
      <c r="G42" s="410"/>
      <c r="H42" s="424"/>
      <c r="I42" s="424"/>
      <c r="J42" s="425"/>
      <c r="K42" s="424"/>
      <c r="L42" s="425"/>
      <c r="M42" s="419" t="e">
        <f t="shared" si="0"/>
        <v>#REF!</v>
      </c>
      <c r="N42" s="419" t="e">
        <f t="shared" si="18"/>
        <v>#REF!</v>
      </c>
      <c r="O42" s="369" t="e">
        <f t="shared" si="19"/>
        <v>#REF!</v>
      </c>
      <c r="P42" s="419" t="e">
        <f t="shared" si="20"/>
        <v>#REF!</v>
      </c>
      <c r="Q42" s="369">
        <v>15</v>
      </c>
      <c r="R42" s="369" t="e">
        <f t="shared" si="21"/>
        <v>#REF!</v>
      </c>
      <c r="S42" s="369"/>
      <c r="T42" s="369"/>
      <c r="U42" s="369"/>
      <c r="V42" s="469">
        <v>15</v>
      </c>
      <c r="W42" s="467">
        <f t="shared" si="15"/>
        <v>2023</v>
      </c>
      <c r="X42" s="468">
        <f t="shared" si="16"/>
        <v>0</v>
      </c>
      <c r="Y42" s="383">
        <f t="shared" si="17"/>
        <v>0</v>
      </c>
    </row>
    <row r="43" spans="1:25" ht="24.75" customHeight="1">
      <c r="A43" s="825" t="s">
        <v>629</v>
      </c>
      <c r="B43" s="429" t="s">
        <v>279</v>
      </c>
      <c r="C43" s="430"/>
      <c r="D43" s="424"/>
      <c r="E43" s="416"/>
      <c r="F43" s="417"/>
      <c r="G43" s="410"/>
      <c r="H43" s="424"/>
      <c r="I43" s="424"/>
      <c r="J43" s="425"/>
      <c r="K43" s="424"/>
      <c r="L43" s="425"/>
      <c r="M43" s="419" t="e">
        <f t="shared" si="0"/>
        <v>#REF!</v>
      </c>
      <c r="N43" s="419" t="e">
        <f t="shared" si="18"/>
        <v>#REF!</v>
      </c>
      <c r="O43" s="369" t="e">
        <f t="shared" si="19"/>
        <v>#REF!</v>
      </c>
      <c r="P43" s="419" t="e">
        <f t="shared" si="20"/>
        <v>#REF!</v>
      </c>
      <c r="Q43" s="369">
        <v>5</v>
      </c>
      <c r="R43" s="369" t="e">
        <f t="shared" si="21"/>
        <v>#REF!</v>
      </c>
      <c r="S43" s="369"/>
      <c r="T43" s="369"/>
      <c r="U43" s="369"/>
      <c r="V43" s="469">
        <v>5</v>
      </c>
      <c r="W43" s="467">
        <f t="shared" si="15"/>
        <v>2023</v>
      </c>
      <c r="X43" s="468">
        <f t="shared" si="16"/>
        <v>0</v>
      </c>
      <c r="Y43" s="383">
        <f t="shared" si="17"/>
        <v>0</v>
      </c>
    </row>
    <row r="44" spans="1:25" ht="24" customHeight="1">
      <c r="A44" s="826"/>
      <c r="B44" s="431" t="s">
        <v>280</v>
      </c>
      <c r="C44" s="430"/>
      <c r="D44" s="424"/>
      <c r="E44" s="416"/>
      <c r="F44" s="417"/>
      <c r="G44" s="410"/>
      <c r="H44" s="424"/>
      <c r="I44" s="424"/>
      <c r="J44" s="425"/>
      <c r="K44" s="424"/>
      <c r="L44" s="425"/>
      <c r="M44" s="419" t="e">
        <f t="shared" si="0"/>
        <v>#REF!</v>
      </c>
      <c r="N44" s="419" t="e">
        <f t="shared" si="18"/>
        <v>#REF!</v>
      </c>
      <c r="O44" s="369" t="e">
        <f t="shared" si="19"/>
        <v>#REF!</v>
      </c>
      <c r="P44" s="419" t="e">
        <f t="shared" si="20"/>
        <v>#REF!</v>
      </c>
      <c r="Q44" s="369">
        <v>10</v>
      </c>
      <c r="R44" s="369" t="e">
        <f t="shared" si="21"/>
        <v>#REF!</v>
      </c>
      <c r="S44" s="369"/>
      <c r="T44" s="369"/>
      <c r="U44" s="369"/>
      <c r="V44" s="469">
        <v>10</v>
      </c>
      <c r="W44" s="467">
        <f t="shared" si="15"/>
        <v>2023</v>
      </c>
      <c r="X44" s="468">
        <f t="shared" si="16"/>
        <v>0</v>
      </c>
      <c r="Y44" s="383">
        <f t="shared" si="17"/>
        <v>0</v>
      </c>
    </row>
    <row r="45" spans="1:25" ht="24" customHeight="1" thickBot="1">
      <c r="A45" s="826"/>
      <c r="B45" s="432" t="s">
        <v>281</v>
      </c>
      <c r="C45" s="430"/>
      <c r="D45" s="424"/>
      <c r="E45" s="416"/>
      <c r="F45" s="417"/>
      <c r="G45" s="410"/>
      <c r="H45" s="424"/>
      <c r="I45" s="424"/>
      <c r="J45" s="425"/>
      <c r="K45" s="424"/>
      <c r="L45" s="425"/>
      <c r="M45" s="419" t="e">
        <f t="shared" si="0"/>
        <v>#REF!</v>
      </c>
      <c r="N45" s="419" t="e">
        <f t="shared" si="18"/>
        <v>#REF!</v>
      </c>
      <c r="O45" s="369" t="e">
        <f t="shared" si="19"/>
        <v>#REF!</v>
      </c>
      <c r="P45" s="419" t="e">
        <f t="shared" si="20"/>
        <v>#REF!</v>
      </c>
      <c r="Q45" s="369">
        <v>15</v>
      </c>
      <c r="R45" s="369" t="e">
        <f t="shared" si="21"/>
        <v>#REF!</v>
      </c>
      <c r="S45" s="369"/>
      <c r="T45" s="369"/>
      <c r="U45" s="369"/>
      <c r="V45" s="469">
        <v>15</v>
      </c>
      <c r="W45" s="467">
        <f t="shared" si="15"/>
        <v>2023</v>
      </c>
      <c r="X45" s="468">
        <f t="shared" si="16"/>
        <v>0</v>
      </c>
      <c r="Y45" s="383">
        <f t="shared" si="17"/>
        <v>0</v>
      </c>
    </row>
    <row r="46" spans="1:25" ht="24" customHeight="1">
      <c r="A46" s="827" t="s">
        <v>630</v>
      </c>
      <c r="B46" s="433" t="s">
        <v>282</v>
      </c>
      <c r="C46" s="423"/>
      <c r="D46" s="424"/>
      <c r="E46" s="416"/>
      <c r="F46" s="417"/>
      <c r="G46" s="410"/>
      <c r="H46" s="424"/>
      <c r="I46" s="424"/>
      <c r="J46" s="425"/>
      <c r="K46" s="424"/>
      <c r="L46" s="425"/>
      <c r="M46" s="419"/>
      <c r="N46" s="419"/>
      <c r="O46" s="369"/>
      <c r="P46" s="419"/>
      <c r="Q46" s="369"/>
      <c r="R46" s="369"/>
      <c r="S46" s="369"/>
      <c r="T46" s="369"/>
      <c r="U46" s="369"/>
      <c r="V46" s="469">
        <v>10</v>
      </c>
      <c r="W46" s="467">
        <f t="shared" si="15"/>
        <v>2023</v>
      </c>
      <c r="X46" s="468">
        <f t="shared" si="16"/>
        <v>0</v>
      </c>
      <c r="Y46" s="383">
        <f t="shared" si="17"/>
        <v>0</v>
      </c>
    </row>
    <row r="47" spans="1:25" ht="24" customHeight="1">
      <c r="A47" s="828"/>
      <c r="B47" s="434" t="s">
        <v>283</v>
      </c>
      <c r="C47" s="423"/>
      <c r="D47" s="424"/>
      <c r="E47" s="416"/>
      <c r="F47" s="417"/>
      <c r="G47" s="410"/>
      <c r="H47" s="424"/>
      <c r="I47" s="424"/>
      <c r="J47" s="425"/>
      <c r="K47" s="424"/>
      <c r="L47" s="425"/>
      <c r="M47" s="419"/>
      <c r="N47" s="419"/>
      <c r="O47" s="369"/>
      <c r="P47" s="419"/>
      <c r="Q47" s="369"/>
      <c r="R47" s="369"/>
      <c r="S47" s="369"/>
      <c r="T47" s="369"/>
      <c r="U47" s="369"/>
      <c r="V47" s="469">
        <v>8</v>
      </c>
      <c r="W47" s="467">
        <f t="shared" si="15"/>
        <v>2023</v>
      </c>
      <c r="X47" s="468">
        <f t="shared" si="16"/>
        <v>0</v>
      </c>
      <c r="Y47" s="383">
        <f t="shared" si="17"/>
        <v>0</v>
      </c>
    </row>
    <row r="48" spans="1:25" ht="24" customHeight="1">
      <c r="A48" s="828"/>
      <c r="B48" s="434" t="s">
        <v>284</v>
      </c>
      <c r="C48" s="423"/>
      <c r="D48" s="424"/>
      <c r="E48" s="416"/>
      <c r="F48" s="417"/>
      <c r="G48" s="410"/>
      <c r="H48" s="424"/>
      <c r="I48" s="424"/>
      <c r="J48" s="425"/>
      <c r="K48" s="424"/>
      <c r="L48" s="425"/>
      <c r="M48" s="419"/>
      <c r="N48" s="419"/>
      <c r="O48" s="369"/>
      <c r="P48" s="419"/>
      <c r="Q48" s="369"/>
      <c r="R48" s="369"/>
      <c r="S48" s="369"/>
      <c r="T48" s="369"/>
      <c r="U48" s="369"/>
      <c r="V48" s="469">
        <v>10</v>
      </c>
      <c r="W48" s="467">
        <f t="shared" si="15"/>
        <v>2023</v>
      </c>
      <c r="X48" s="468">
        <f t="shared" si="16"/>
        <v>0</v>
      </c>
      <c r="Y48" s="383">
        <f t="shared" si="17"/>
        <v>0</v>
      </c>
    </row>
    <row r="49" spans="1:25" ht="24" customHeight="1">
      <c r="A49" s="828"/>
      <c r="B49" s="434" t="s">
        <v>285</v>
      </c>
      <c r="C49" s="423"/>
      <c r="D49" s="424"/>
      <c r="E49" s="416"/>
      <c r="F49" s="417"/>
      <c r="G49" s="410"/>
      <c r="H49" s="424"/>
      <c r="I49" s="424"/>
      <c r="J49" s="425"/>
      <c r="K49" s="424"/>
      <c r="L49" s="425"/>
      <c r="M49" s="419"/>
      <c r="N49" s="419"/>
      <c r="O49" s="369"/>
      <c r="P49" s="419"/>
      <c r="Q49" s="369"/>
      <c r="R49" s="369"/>
      <c r="S49" s="369"/>
      <c r="T49" s="369"/>
      <c r="U49" s="369"/>
      <c r="V49" s="469">
        <v>8</v>
      </c>
      <c r="W49" s="467">
        <f t="shared" si="15"/>
        <v>2023</v>
      </c>
      <c r="X49" s="468">
        <f t="shared" si="16"/>
        <v>0</v>
      </c>
      <c r="Y49" s="383">
        <f t="shared" si="17"/>
        <v>0</v>
      </c>
    </row>
    <row r="50" spans="1:25" ht="26.25" customHeight="1">
      <c r="A50" s="828"/>
      <c r="B50" s="434" t="s">
        <v>456</v>
      </c>
      <c r="C50" s="423"/>
      <c r="D50" s="424"/>
      <c r="E50" s="416"/>
      <c r="F50" s="417"/>
      <c r="G50" s="410"/>
      <c r="H50" s="424"/>
      <c r="I50" s="424"/>
      <c r="J50" s="425"/>
      <c r="K50" s="424"/>
      <c r="L50" s="425"/>
      <c r="M50" s="419" t="e">
        <f>IF(#REF!&gt;0,2018-#REF!,0)</f>
        <v>#REF!</v>
      </c>
      <c r="N50" s="419" t="e">
        <f>M50-8</f>
        <v>#REF!</v>
      </c>
      <c r="O50" s="369" t="e">
        <f>N50*20</f>
        <v>#REF!</v>
      </c>
      <c r="P50" s="419" t="e">
        <f>12-M50</f>
        <v>#REF!</v>
      </c>
      <c r="Q50" s="369">
        <v>40</v>
      </c>
      <c r="R50" s="369" t="e">
        <f>IF(O50&gt;0,Q50-(Q50*O50)/100,Q50)</f>
        <v>#REF!</v>
      </c>
      <c r="S50" s="369"/>
      <c r="T50" s="369"/>
      <c r="U50" s="369"/>
      <c r="V50" s="469">
        <v>40</v>
      </c>
      <c r="W50" s="467">
        <f t="shared" si="15"/>
        <v>2023</v>
      </c>
      <c r="X50" s="468">
        <f t="shared" si="16"/>
        <v>0</v>
      </c>
      <c r="Y50" s="383">
        <f t="shared" si="17"/>
        <v>0</v>
      </c>
    </row>
    <row r="51" spans="1:25" ht="26.25" customHeight="1">
      <c r="A51" s="828"/>
      <c r="B51" s="435" t="s">
        <v>457</v>
      </c>
      <c r="C51" s="423"/>
      <c r="D51" s="424"/>
      <c r="E51" s="416"/>
      <c r="F51" s="417"/>
      <c r="G51" s="410"/>
      <c r="H51" s="424"/>
      <c r="I51" s="424"/>
      <c r="J51" s="425"/>
      <c r="K51" s="424"/>
      <c r="L51" s="425"/>
      <c r="M51" s="419"/>
      <c r="N51" s="419"/>
      <c r="O51" s="369"/>
      <c r="P51" s="419"/>
      <c r="Q51" s="369"/>
      <c r="R51" s="369"/>
      <c r="S51" s="369"/>
      <c r="T51" s="369"/>
      <c r="U51" s="369"/>
      <c r="V51" s="469">
        <v>10</v>
      </c>
      <c r="W51" s="467">
        <f t="shared" si="15"/>
        <v>2023</v>
      </c>
      <c r="X51" s="468">
        <f t="shared" si="16"/>
        <v>0</v>
      </c>
      <c r="Y51" s="383">
        <f t="shared" si="17"/>
        <v>0</v>
      </c>
    </row>
    <row r="52" spans="1:25" ht="36.75" customHeight="1">
      <c r="A52" s="828"/>
      <c r="B52" s="434" t="s">
        <v>286</v>
      </c>
      <c r="C52" s="415"/>
      <c r="D52" s="416"/>
      <c r="E52" s="416"/>
      <c r="F52" s="417"/>
      <c r="G52" s="410"/>
      <c r="H52" s="416"/>
      <c r="I52" s="416"/>
      <c r="J52" s="418"/>
      <c r="K52" s="416"/>
      <c r="L52" s="418"/>
      <c r="M52" s="419" t="e">
        <f>IF(#REF!&gt;0,2018-#REF!,0)</f>
        <v>#REF!</v>
      </c>
      <c r="N52" s="419" t="e">
        <f>M52-8</f>
        <v>#REF!</v>
      </c>
      <c r="O52" s="369" t="e">
        <f>N52*20</f>
        <v>#REF!</v>
      </c>
      <c r="P52" s="419" t="e">
        <f>12-M52</f>
        <v>#REF!</v>
      </c>
      <c r="Q52" s="369">
        <v>60</v>
      </c>
      <c r="R52" s="369" t="e">
        <f>IF(O52&gt;0,Q52-(Q52*O52)/100,Q52)</f>
        <v>#REF!</v>
      </c>
      <c r="S52" s="369"/>
      <c r="T52" s="369"/>
      <c r="U52" s="369"/>
      <c r="V52" s="469">
        <v>60</v>
      </c>
      <c r="W52" s="467">
        <f t="shared" si="15"/>
        <v>2023</v>
      </c>
      <c r="X52" s="468">
        <f t="shared" si="16"/>
        <v>0</v>
      </c>
      <c r="Y52" s="383">
        <f t="shared" si="17"/>
        <v>0</v>
      </c>
    </row>
    <row r="53" spans="1:25" ht="36.75" customHeight="1">
      <c r="A53" s="828"/>
      <c r="B53" s="435" t="s">
        <v>458</v>
      </c>
      <c r="C53" s="415"/>
      <c r="D53" s="416"/>
      <c r="E53" s="416"/>
      <c r="F53" s="417"/>
      <c r="G53" s="410"/>
      <c r="H53" s="416"/>
      <c r="I53" s="416"/>
      <c r="J53" s="418"/>
      <c r="K53" s="416"/>
      <c r="L53" s="418"/>
      <c r="M53" s="419"/>
      <c r="N53" s="419"/>
      <c r="O53" s="369"/>
      <c r="P53" s="419"/>
      <c r="Q53" s="369"/>
      <c r="R53" s="369"/>
      <c r="S53" s="369"/>
      <c r="T53" s="369"/>
      <c r="U53" s="369"/>
      <c r="V53" s="469">
        <v>10</v>
      </c>
      <c r="W53" s="467">
        <f t="shared" si="15"/>
        <v>2023</v>
      </c>
      <c r="X53" s="468">
        <f t="shared" si="16"/>
        <v>0</v>
      </c>
      <c r="Y53" s="383">
        <f t="shared" si="17"/>
        <v>0</v>
      </c>
    </row>
    <row r="54" spans="1:25" ht="36.75" customHeight="1" thickBot="1">
      <c r="A54" s="829"/>
      <c r="B54" s="436" t="s">
        <v>287</v>
      </c>
      <c r="C54" s="415"/>
      <c r="D54" s="416"/>
      <c r="E54" s="416"/>
      <c r="F54" s="417"/>
      <c r="G54" s="410"/>
      <c r="H54" s="416"/>
      <c r="I54" s="416"/>
      <c r="J54" s="418"/>
      <c r="K54" s="416"/>
      <c r="L54" s="418"/>
      <c r="M54" s="419"/>
      <c r="N54" s="419"/>
      <c r="O54" s="369"/>
      <c r="P54" s="419"/>
      <c r="Q54" s="369"/>
      <c r="R54" s="369"/>
      <c r="S54" s="369"/>
      <c r="T54" s="369"/>
      <c r="U54" s="369"/>
      <c r="V54" s="469">
        <v>2</v>
      </c>
      <c r="W54" s="467">
        <f t="shared" si="15"/>
        <v>2023</v>
      </c>
      <c r="X54" s="468">
        <f t="shared" si="16"/>
        <v>0</v>
      </c>
      <c r="Y54" s="383">
        <f t="shared" si="17"/>
        <v>0</v>
      </c>
    </row>
    <row r="55" spans="1:25" ht="24" customHeight="1">
      <c r="A55" s="827" t="s">
        <v>631</v>
      </c>
      <c r="B55" s="433" t="s">
        <v>282</v>
      </c>
      <c r="C55" s="423"/>
      <c r="D55" s="424"/>
      <c r="E55" s="416"/>
      <c r="F55" s="417"/>
      <c r="G55" s="410"/>
      <c r="H55" s="424"/>
      <c r="I55" s="424"/>
      <c r="J55" s="425"/>
      <c r="K55" s="424"/>
      <c r="L55" s="425"/>
      <c r="M55" s="419"/>
      <c r="N55" s="419"/>
      <c r="O55" s="369"/>
      <c r="P55" s="419"/>
      <c r="Q55" s="369"/>
      <c r="R55" s="369"/>
      <c r="S55" s="369"/>
      <c r="T55" s="369"/>
      <c r="U55" s="369"/>
      <c r="V55" s="469">
        <v>10</v>
      </c>
      <c r="W55" s="467">
        <f aca="true" t="shared" si="22" ref="W55:W63">2023-E55</f>
        <v>2023</v>
      </c>
      <c r="X55" s="468">
        <f aca="true" t="shared" si="23" ref="X55:X63">IF(W55&lt;=8,V55*100%,(IF(W55&lt;=9,V55*80%,(IF(W55&lt;=10,V55*60%,(IF(W55&lt;=11,V55*40%,IF(W55&lt;=12,V55*20%,0))))))))</f>
        <v>0</v>
      </c>
      <c r="Y55" s="383">
        <f aca="true" t="shared" si="24" ref="Y55:Y63">X55</f>
        <v>0</v>
      </c>
    </row>
    <row r="56" spans="1:25" ht="24" customHeight="1">
      <c r="A56" s="828"/>
      <c r="B56" s="434" t="s">
        <v>283</v>
      </c>
      <c r="C56" s="423"/>
      <c r="D56" s="424"/>
      <c r="E56" s="416"/>
      <c r="F56" s="417"/>
      <c r="G56" s="410"/>
      <c r="H56" s="424"/>
      <c r="I56" s="424"/>
      <c r="J56" s="425"/>
      <c r="K56" s="424"/>
      <c r="L56" s="425"/>
      <c r="M56" s="419"/>
      <c r="N56" s="419"/>
      <c r="O56" s="369"/>
      <c r="P56" s="419"/>
      <c r="Q56" s="369"/>
      <c r="R56" s="369"/>
      <c r="S56" s="369"/>
      <c r="T56" s="369"/>
      <c r="U56" s="369"/>
      <c r="V56" s="469">
        <v>8</v>
      </c>
      <c r="W56" s="467">
        <f t="shared" si="22"/>
        <v>2023</v>
      </c>
      <c r="X56" s="468">
        <f t="shared" si="23"/>
        <v>0</v>
      </c>
      <c r="Y56" s="383">
        <f t="shared" si="24"/>
        <v>0</v>
      </c>
    </row>
    <row r="57" spans="1:25" ht="24" customHeight="1">
      <c r="A57" s="828"/>
      <c r="B57" s="434" t="s">
        <v>284</v>
      </c>
      <c r="C57" s="423"/>
      <c r="D57" s="424"/>
      <c r="E57" s="416"/>
      <c r="F57" s="417"/>
      <c r="G57" s="410"/>
      <c r="H57" s="424"/>
      <c r="I57" s="424"/>
      <c r="J57" s="425"/>
      <c r="K57" s="424"/>
      <c r="L57" s="425"/>
      <c r="M57" s="419"/>
      <c r="N57" s="419"/>
      <c r="O57" s="369"/>
      <c r="P57" s="419"/>
      <c r="Q57" s="369"/>
      <c r="R57" s="369"/>
      <c r="S57" s="369"/>
      <c r="T57" s="369"/>
      <c r="U57" s="369"/>
      <c r="V57" s="469">
        <v>10</v>
      </c>
      <c r="W57" s="467">
        <f t="shared" si="22"/>
        <v>2023</v>
      </c>
      <c r="X57" s="468">
        <f t="shared" si="23"/>
        <v>0</v>
      </c>
      <c r="Y57" s="383">
        <f t="shared" si="24"/>
        <v>0</v>
      </c>
    </row>
    <row r="58" spans="1:25" ht="24" customHeight="1">
      <c r="A58" s="828"/>
      <c r="B58" s="434" t="s">
        <v>285</v>
      </c>
      <c r="C58" s="423"/>
      <c r="D58" s="424"/>
      <c r="E58" s="416"/>
      <c r="F58" s="417"/>
      <c r="G58" s="410"/>
      <c r="H58" s="424"/>
      <c r="I58" s="424"/>
      <c r="J58" s="425"/>
      <c r="K58" s="424"/>
      <c r="L58" s="425"/>
      <c r="M58" s="419"/>
      <c r="N58" s="419"/>
      <c r="O58" s="369"/>
      <c r="P58" s="419"/>
      <c r="Q58" s="369"/>
      <c r="R58" s="369"/>
      <c r="S58" s="369"/>
      <c r="T58" s="369"/>
      <c r="U58" s="369"/>
      <c r="V58" s="469">
        <v>8</v>
      </c>
      <c r="W58" s="467">
        <f t="shared" si="22"/>
        <v>2023</v>
      </c>
      <c r="X58" s="468">
        <f t="shared" si="23"/>
        <v>0</v>
      </c>
      <c r="Y58" s="383">
        <f t="shared" si="24"/>
        <v>0</v>
      </c>
    </row>
    <row r="59" spans="1:25" ht="26.25" customHeight="1">
      <c r="A59" s="828"/>
      <c r="B59" s="434" t="s">
        <v>456</v>
      </c>
      <c r="C59" s="423"/>
      <c r="D59" s="424"/>
      <c r="E59" s="416"/>
      <c r="F59" s="417"/>
      <c r="G59" s="410"/>
      <c r="H59" s="424"/>
      <c r="I59" s="424"/>
      <c r="J59" s="425"/>
      <c r="K59" s="424"/>
      <c r="L59" s="425"/>
      <c r="M59" s="419" t="e">
        <f>IF(#REF!&gt;0,2018-#REF!,0)</f>
        <v>#REF!</v>
      </c>
      <c r="N59" s="419" t="e">
        <f>M59-8</f>
        <v>#REF!</v>
      </c>
      <c r="O59" s="369" t="e">
        <f>N59*20</f>
        <v>#REF!</v>
      </c>
      <c r="P59" s="419" t="e">
        <f>12-M59</f>
        <v>#REF!</v>
      </c>
      <c r="Q59" s="369">
        <v>40</v>
      </c>
      <c r="R59" s="369" t="e">
        <f>IF(O59&gt;0,Q59-(Q59*O59)/100,Q59)</f>
        <v>#REF!</v>
      </c>
      <c r="S59" s="369"/>
      <c r="T59" s="369"/>
      <c r="U59" s="369"/>
      <c r="V59" s="469">
        <v>40</v>
      </c>
      <c r="W59" s="467">
        <f t="shared" si="22"/>
        <v>2023</v>
      </c>
      <c r="X59" s="468">
        <f t="shared" si="23"/>
        <v>0</v>
      </c>
      <c r="Y59" s="383">
        <f t="shared" si="24"/>
        <v>0</v>
      </c>
    </row>
    <row r="60" spans="1:25" ht="26.25" customHeight="1">
      <c r="A60" s="828"/>
      <c r="B60" s="435" t="s">
        <v>457</v>
      </c>
      <c r="C60" s="423"/>
      <c r="D60" s="424"/>
      <c r="E60" s="416"/>
      <c r="F60" s="417"/>
      <c r="G60" s="410"/>
      <c r="H60" s="424"/>
      <c r="I60" s="424"/>
      <c r="J60" s="425"/>
      <c r="K60" s="424"/>
      <c r="L60" s="425"/>
      <c r="M60" s="419"/>
      <c r="N60" s="419"/>
      <c r="O60" s="369"/>
      <c r="P60" s="419"/>
      <c r="Q60" s="369"/>
      <c r="R60" s="369"/>
      <c r="S60" s="369"/>
      <c r="T60" s="369"/>
      <c r="U60" s="369"/>
      <c r="V60" s="469">
        <v>10</v>
      </c>
      <c r="W60" s="467">
        <f t="shared" si="22"/>
        <v>2023</v>
      </c>
      <c r="X60" s="468">
        <f t="shared" si="23"/>
        <v>0</v>
      </c>
      <c r="Y60" s="383">
        <f t="shared" si="24"/>
        <v>0</v>
      </c>
    </row>
    <row r="61" spans="1:25" ht="36.75" customHeight="1">
      <c r="A61" s="828"/>
      <c r="B61" s="434" t="s">
        <v>286</v>
      </c>
      <c r="C61" s="415"/>
      <c r="D61" s="416"/>
      <c r="E61" s="416"/>
      <c r="F61" s="417"/>
      <c r="G61" s="410"/>
      <c r="H61" s="416"/>
      <c r="I61" s="416"/>
      <c r="J61" s="418"/>
      <c r="K61" s="416"/>
      <c r="L61" s="418"/>
      <c r="M61" s="419" t="e">
        <f>IF(#REF!&gt;0,2018-#REF!,0)</f>
        <v>#REF!</v>
      </c>
      <c r="N61" s="419" t="e">
        <f>M61-8</f>
        <v>#REF!</v>
      </c>
      <c r="O61" s="369" t="e">
        <f>N61*20</f>
        <v>#REF!</v>
      </c>
      <c r="P61" s="419" t="e">
        <f>12-M61</f>
        <v>#REF!</v>
      </c>
      <c r="Q61" s="369">
        <v>60</v>
      </c>
      <c r="R61" s="369" t="e">
        <f>IF(O61&gt;0,Q61-(Q61*O61)/100,Q61)</f>
        <v>#REF!</v>
      </c>
      <c r="S61" s="369"/>
      <c r="T61" s="369"/>
      <c r="U61" s="369"/>
      <c r="V61" s="469">
        <v>60</v>
      </c>
      <c r="W61" s="467">
        <f t="shared" si="22"/>
        <v>2023</v>
      </c>
      <c r="X61" s="468">
        <f t="shared" si="23"/>
        <v>0</v>
      </c>
      <c r="Y61" s="383">
        <f t="shared" si="24"/>
        <v>0</v>
      </c>
    </row>
    <row r="62" spans="1:25" ht="36.75" customHeight="1">
      <c r="A62" s="828"/>
      <c r="B62" s="435" t="s">
        <v>458</v>
      </c>
      <c r="C62" s="415"/>
      <c r="D62" s="416"/>
      <c r="E62" s="416"/>
      <c r="F62" s="417"/>
      <c r="G62" s="410"/>
      <c r="H62" s="416"/>
      <c r="I62" s="416"/>
      <c r="J62" s="418"/>
      <c r="K62" s="416"/>
      <c r="L62" s="418"/>
      <c r="M62" s="419"/>
      <c r="N62" s="419"/>
      <c r="O62" s="369"/>
      <c r="P62" s="419"/>
      <c r="Q62" s="369"/>
      <c r="R62" s="369"/>
      <c r="S62" s="369"/>
      <c r="T62" s="369"/>
      <c r="U62" s="369"/>
      <c r="V62" s="469">
        <v>10</v>
      </c>
      <c r="W62" s="467">
        <f t="shared" si="22"/>
        <v>2023</v>
      </c>
      <c r="X62" s="468">
        <f t="shared" si="23"/>
        <v>0</v>
      </c>
      <c r="Y62" s="383">
        <f t="shared" si="24"/>
        <v>0</v>
      </c>
    </row>
    <row r="63" spans="1:25" ht="36.75" customHeight="1" thickBot="1">
      <c r="A63" s="829"/>
      <c r="B63" s="436" t="s">
        <v>287</v>
      </c>
      <c r="C63" s="415"/>
      <c r="D63" s="416"/>
      <c r="E63" s="416"/>
      <c r="F63" s="417"/>
      <c r="G63" s="410"/>
      <c r="H63" s="416"/>
      <c r="I63" s="416"/>
      <c r="J63" s="418"/>
      <c r="K63" s="416"/>
      <c r="L63" s="418"/>
      <c r="M63" s="419"/>
      <c r="N63" s="419"/>
      <c r="O63" s="369"/>
      <c r="P63" s="419"/>
      <c r="Q63" s="369"/>
      <c r="R63" s="369"/>
      <c r="S63" s="369"/>
      <c r="T63" s="369"/>
      <c r="U63" s="369"/>
      <c r="V63" s="469">
        <v>2</v>
      </c>
      <c r="W63" s="467">
        <f t="shared" si="22"/>
        <v>2023</v>
      </c>
      <c r="X63" s="468">
        <f t="shared" si="23"/>
        <v>0</v>
      </c>
      <c r="Y63" s="383">
        <f t="shared" si="24"/>
        <v>0</v>
      </c>
    </row>
    <row r="64" spans="1:25" ht="21" customHeight="1">
      <c r="A64" s="821" t="s">
        <v>632</v>
      </c>
      <c r="B64" s="437" t="s">
        <v>289</v>
      </c>
      <c r="C64" s="415"/>
      <c r="D64" s="416"/>
      <c r="E64" s="416"/>
      <c r="F64" s="417"/>
      <c r="G64" s="410"/>
      <c r="H64" s="416"/>
      <c r="I64" s="416"/>
      <c r="J64" s="418"/>
      <c r="K64" s="416"/>
      <c r="L64" s="418"/>
      <c r="M64" s="419" t="e">
        <f aca="true" t="shared" si="25" ref="M64:M91">IF(#REF!&gt;0,2018-#REF!,0)</f>
        <v>#REF!</v>
      </c>
      <c r="N64" s="419" t="e">
        <f aca="true" t="shared" si="26" ref="N64:N91">M64-8</f>
        <v>#REF!</v>
      </c>
      <c r="O64" s="369" t="e">
        <f aca="true" t="shared" si="27" ref="O64:O91">N64*20</f>
        <v>#REF!</v>
      </c>
      <c r="P64" s="419" t="e">
        <f aca="true" t="shared" si="28" ref="P64:P91">12-M64</f>
        <v>#REF!</v>
      </c>
      <c r="Q64" s="369">
        <v>10</v>
      </c>
      <c r="R64" s="369" t="e">
        <f aca="true" t="shared" si="29" ref="R64:R91">IF(O64&gt;0,Q64-(Q64*O64)/100,Q64)</f>
        <v>#REF!</v>
      </c>
      <c r="S64" s="369"/>
      <c r="T64" s="369"/>
      <c r="U64" s="369"/>
      <c r="V64" s="469">
        <v>10</v>
      </c>
      <c r="W64" s="467">
        <f aca="true" t="shared" si="30" ref="W64:W99">2023-E64</f>
        <v>2023</v>
      </c>
      <c r="X64" s="468">
        <f aca="true" t="shared" si="31" ref="X64:X99">IF(W64&lt;=8,V64*100%,(IF(W64&lt;=9,V64*80%,(IF(W64&lt;=10,V64*60%,(IF(W64&lt;=11,V64*40%,IF(W64&lt;=12,V64*20%,0))))))))</f>
        <v>0</v>
      </c>
      <c r="Y64" s="383">
        <f aca="true" t="shared" si="32" ref="Y64:Y99">X64</f>
        <v>0</v>
      </c>
    </row>
    <row r="65" spans="1:25" ht="19.5" customHeight="1">
      <c r="A65" s="821"/>
      <c r="B65" s="420" t="s">
        <v>290</v>
      </c>
      <c r="C65" s="415"/>
      <c r="D65" s="416"/>
      <c r="E65" s="416"/>
      <c r="F65" s="417"/>
      <c r="G65" s="410"/>
      <c r="H65" s="416"/>
      <c r="I65" s="416"/>
      <c r="J65" s="418"/>
      <c r="K65" s="416"/>
      <c r="L65" s="418"/>
      <c r="M65" s="419" t="e">
        <f t="shared" si="25"/>
        <v>#REF!</v>
      </c>
      <c r="N65" s="419" t="e">
        <f t="shared" si="26"/>
        <v>#REF!</v>
      </c>
      <c r="O65" s="369" t="e">
        <f t="shared" si="27"/>
        <v>#REF!</v>
      </c>
      <c r="P65" s="419" t="e">
        <f t="shared" si="28"/>
        <v>#REF!</v>
      </c>
      <c r="Q65" s="369">
        <v>15</v>
      </c>
      <c r="R65" s="369" t="e">
        <f t="shared" si="29"/>
        <v>#REF!</v>
      </c>
      <c r="S65" s="369"/>
      <c r="T65" s="369"/>
      <c r="U65" s="369"/>
      <c r="V65" s="469">
        <v>15</v>
      </c>
      <c r="W65" s="467">
        <f t="shared" si="30"/>
        <v>2023</v>
      </c>
      <c r="X65" s="468">
        <f t="shared" si="31"/>
        <v>0</v>
      </c>
      <c r="Y65" s="383">
        <f t="shared" si="32"/>
        <v>0</v>
      </c>
    </row>
    <row r="66" spans="1:25" ht="18.75" customHeight="1">
      <c r="A66" s="821"/>
      <c r="B66" s="420" t="s">
        <v>291</v>
      </c>
      <c r="C66" s="415"/>
      <c r="D66" s="416"/>
      <c r="E66" s="416"/>
      <c r="F66" s="410"/>
      <c r="G66" s="410"/>
      <c r="H66" s="416"/>
      <c r="I66" s="416"/>
      <c r="J66" s="418"/>
      <c r="K66" s="416"/>
      <c r="L66" s="418"/>
      <c r="M66" s="419" t="e">
        <f t="shared" si="25"/>
        <v>#REF!</v>
      </c>
      <c r="N66" s="419" t="e">
        <f t="shared" si="26"/>
        <v>#REF!</v>
      </c>
      <c r="O66" s="369" t="e">
        <f t="shared" si="27"/>
        <v>#REF!</v>
      </c>
      <c r="P66" s="419" t="e">
        <f t="shared" si="28"/>
        <v>#REF!</v>
      </c>
      <c r="Q66" s="369">
        <v>30</v>
      </c>
      <c r="R66" s="369" t="e">
        <f t="shared" si="29"/>
        <v>#REF!</v>
      </c>
      <c r="S66" s="369"/>
      <c r="T66" s="369"/>
      <c r="U66" s="369"/>
      <c r="V66" s="469">
        <f>30+0.06*F66</f>
        <v>30</v>
      </c>
      <c r="W66" s="467">
        <f t="shared" si="30"/>
        <v>2023</v>
      </c>
      <c r="X66" s="468">
        <f t="shared" si="31"/>
        <v>0</v>
      </c>
      <c r="Y66" s="383">
        <f t="shared" si="32"/>
        <v>0</v>
      </c>
    </row>
    <row r="67" spans="1:25" ht="24" customHeight="1">
      <c r="A67" s="821"/>
      <c r="B67" s="420" t="s">
        <v>292</v>
      </c>
      <c r="C67" s="415"/>
      <c r="D67" s="416"/>
      <c r="E67" s="416"/>
      <c r="F67" s="410"/>
      <c r="G67" s="410"/>
      <c r="H67" s="416"/>
      <c r="I67" s="416"/>
      <c r="J67" s="418"/>
      <c r="K67" s="416"/>
      <c r="L67" s="418"/>
      <c r="M67" s="419" t="e">
        <f t="shared" si="25"/>
        <v>#REF!</v>
      </c>
      <c r="N67" s="419" t="e">
        <f t="shared" si="26"/>
        <v>#REF!</v>
      </c>
      <c r="O67" s="369" t="e">
        <f t="shared" si="27"/>
        <v>#REF!</v>
      </c>
      <c r="P67" s="419" t="e">
        <f t="shared" si="28"/>
        <v>#REF!</v>
      </c>
      <c r="Q67" s="369">
        <v>40</v>
      </c>
      <c r="R67" s="369" t="e">
        <f t="shared" si="29"/>
        <v>#REF!</v>
      </c>
      <c r="S67" s="369"/>
      <c r="T67" s="369"/>
      <c r="U67" s="369"/>
      <c r="V67" s="469">
        <f>40+0.06*F67</f>
        <v>40</v>
      </c>
      <c r="W67" s="467">
        <f t="shared" si="30"/>
        <v>2023</v>
      </c>
      <c r="X67" s="468">
        <f t="shared" si="31"/>
        <v>0</v>
      </c>
      <c r="Y67" s="383">
        <f t="shared" si="32"/>
        <v>0</v>
      </c>
    </row>
    <row r="68" spans="1:25" ht="24.75" customHeight="1" thickBot="1">
      <c r="A68" s="822"/>
      <c r="B68" s="422" t="s">
        <v>293</v>
      </c>
      <c r="C68" s="415"/>
      <c r="D68" s="416"/>
      <c r="E68" s="416"/>
      <c r="F68" s="410"/>
      <c r="G68" s="410"/>
      <c r="H68" s="416"/>
      <c r="I68" s="416"/>
      <c r="J68" s="418"/>
      <c r="K68" s="416"/>
      <c r="L68" s="418"/>
      <c r="M68" s="419" t="e">
        <f t="shared" si="25"/>
        <v>#REF!</v>
      </c>
      <c r="N68" s="419" t="e">
        <f t="shared" si="26"/>
        <v>#REF!</v>
      </c>
      <c r="O68" s="369" t="e">
        <f t="shared" si="27"/>
        <v>#REF!</v>
      </c>
      <c r="P68" s="419" t="e">
        <f t="shared" si="28"/>
        <v>#REF!</v>
      </c>
      <c r="Q68" s="369">
        <v>55</v>
      </c>
      <c r="R68" s="369" t="e">
        <f t="shared" si="29"/>
        <v>#REF!</v>
      </c>
      <c r="S68" s="369"/>
      <c r="T68" s="369"/>
      <c r="U68" s="369"/>
      <c r="V68" s="469">
        <f>55+0.06*F68</f>
        <v>55</v>
      </c>
      <c r="W68" s="467">
        <f t="shared" si="30"/>
        <v>2023</v>
      </c>
      <c r="X68" s="468">
        <f t="shared" si="31"/>
        <v>0</v>
      </c>
      <c r="Y68" s="383">
        <f t="shared" si="32"/>
        <v>0</v>
      </c>
    </row>
    <row r="69" spans="1:25" ht="21" customHeight="1">
      <c r="A69" s="821" t="s">
        <v>633</v>
      </c>
      <c r="B69" s="437" t="s">
        <v>289</v>
      </c>
      <c r="C69" s="415"/>
      <c r="D69" s="416"/>
      <c r="E69" s="416"/>
      <c r="F69" s="417"/>
      <c r="G69" s="410"/>
      <c r="H69" s="416"/>
      <c r="I69" s="416"/>
      <c r="J69" s="418"/>
      <c r="K69" s="416"/>
      <c r="L69" s="418"/>
      <c r="M69" s="419" t="e">
        <f t="shared" si="25"/>
        <v>#REF!</v>
      </c>
      <c r="N69" s="419" t="e">
        <f t="shared" si="26"/>
        <v>#REF!</v>
      </c>
      <c r="O69" s="369" t="e">
        <f t="shared" si="27"/>
        <v>#REF!</v>
      </c>
      <c r="P69" s="419" t="e">
        <f t="shared" si="28"/>
        <v>#REF!</v>
      </c>
      <c r="Q69" s="369">
        <v>10</v>
      </c>
      <c r="R69" s="369" t="e">
        <f t="shared" si="29"/>
        <v>#REF!</v>
      </c>
      <c r="S69" s="369"/>
      <c r="T69" s="369"/>
      <c r="U69" s="369"/>
      <c r="V69" s="469">
        <v>10</v>
      </c>
      <c r="W69" s="467">
        <f t="shared" si="30"/>
        <v>2023</v>
      </c>
      <c r="X69" s="468">
        <f t="shared" si="31"/>
        <v>0</v>
      </c>
      <c r="Y69" s="383">
        <f t="shared" si="32"/>
        <v>0</v>
      </c>
    </row>
    <row r="70" spans="1:25" ht="19.5" customHeight="1">
      <c r="A70" s="821"/>
      <c r="B70" s="420" t="s">
        <v>290</v>
      </c>
      <c r="C70" s="415"/>
      <c r="D70" s="416"/>
      <c r="E70" s="416"/>
      <c r="F70" s="417"/>
      <c r="G70" s="410"/>
      <c r="H70" s="416"/>
      <c r="I70" s="416"/>
      <c r="J70" s="418"/>
      <c r="K70" s="416"/>
      <c r="L70" s="418"/>
      <c r="M70" s="419" t="e">
        <f t="shared" si="25"/>
        <v>#REF!</v>
      </c>
      <c r="N70" s="419" t="e">
        <f t="shared" si="26"/>
        <v>#REF!</v>
      </c>
      <c r="O70" s="369" t="e">
        <f t="shared" si="27"/>
        <v>#REF!</v>
      </c>
      <c r="P70" s="419" t="e">
        <f t="shared" si="28"/>
        <v>#REF!</v>
      </c>
      <c r="Q70" s="369">
        <v>15</v>
      </c>
      <c r="R70" s="369" t="e">
        <f t="shared" si="29"/>
        <v>#REF!</v>
      </c>
      <c r="S70" s="369"/>
      <c r="T70" s="369"/>
      <c r="U70" s="369"/>
      <c r="V70" s="469">
        <v>15</v>
      </c>
      <c r="W70" s="467">
        <f t="shared" si="30"/>
        <v>2023</v>
      </c>
      <c r="X70" s="468">
        <f t="shared" si="31"/>
        <v>0</v>
      </c>
      <c r="Y70" s="383">
        <f t="shared" si="32"/>
        <v>0</v>
      </c>
    </row>
    <row r="71" spans="1:25" ht="18.75" customHeight="1">
      <c r="A71" s="821"/>
      <c r="B71" s="420" t="s">
        <v>291</v>
      </c>
      <c r="C71" s="415"/>
      <c r="D71" s="416"/>
      <c r="E71" s="416"/>
      <c r="F71" s="410"/>
      <c r="G71" s="410"/>
      <c r="H71" s="416"/>
      <c r="I71" s="416"/>
      <c r="J71" s="418"/>
      <c r="K71" s="416"/>
      <c r="L71" s="418"/>
      <c r="M71" s="419" t="e">
        <f t="shared" si="25"/>
        <v>#REF!</v>
      </c>
      <c r="N71" s="419" t="e">
        <f t="shared" si="26"/>
        <v>#REF!</v>
      </c>
      <c r="O71" s="369" t="e">
        <f t="shared" si="27"/>
        <v>#REF!</v>
      </c>
      <c r="P71" s="419" t="e">
        <f t="shared" si="28"/>
        <v>#REF!</v>
      </c>
      <c r="Q71" s="369">
        <v>30</v>
      </c>
      <c r="R71" s="369" t="e">
        <f t="shared" si="29"/>
        <v>#REF!</v>
      </c>
      <c r="S71" s="369"/>
      <c r="T71" s="369"/>
      <c r="U71" s="369"/>
      <c r="V71" s="469">
        <f>30+0.06*F71</f>
        <v>30</v>
      </c>
      <c r="W71" s="467">
        <f t="shared" si="30"/>
        <v>2023</v>
      </c>
      <c r="X71" s="468">
        <f t="shared" si="31"/>
        <v>0</v>
      </c>
      <c r="Y71" s="383">
        <f t="shared" si="32"/>
        <v>0</v>
      </c>
    </row>
    <row r="72" spans="1:25" ht="24" customHeight="1">
      <c r="A72" s="821"/>
      <c r="B72" s="420" t="s">
        <v>292</v>
      </c>
      <c r="C72" s="415"/>
      <c r="D72" s="416"/>
      <c r="E72" s="416"/>
      <c r="F72" s="410"/>
      <c r="G72" s="410"/>
      <c r="H72" s="416"/>
      <c r="I72" s="416"/>
      <c r="J72" s="418"/>
      <c r="K72" s="416"/>
      <c r="L72" s="418"/>
      <c r="M72" s="419" t="e">
        <f t="shared" si="25"/>
        <v>#REF!</v>
      </c>
      <c r="N72" s="419" t="e">
        <f t="shared" si="26"/>
        <v>#REF!</v>
      </c>
      <c r="O72" s="369" t="e">
        <f t="shared" si="27"/>
        <v>#REF!</v>
      </c>
      <c r="P72" s="419" t="e">
        <f t="shared" si="28"/>
        <v>#REF!</v>
      </c>
      <c r="Q72" s="369">
        <v>40</v>
      </c>
      <c r="R72" s="369" t="e">
        <f t="shared" si="29"/>
        <v>#REF!</v>
      </c>
      <c r="S72" s="369"/>
      <c r="T72" s="369"/>
      <c r="U72" s="369"/>
      <c r="V72" s="469">
        <f>40+0.06*F72</f>
        <v>40</v>
      </c>
      <c r="W72" s="467">
        <f t="shared" si="30"/>
        <v>2023</v>
      </c>
      <c r="X72" s="468">
        <f t="shared" si="31"/>
        <v>0</v>
      </c>
      <c r="Y72" s="383">
        <f t="shared" si="32"/>
        <v>0</v>
      </c>
    </row>
    <row r="73" spans="1:25" ht="24.75" customHeight="1" thickBot="1">
      <c r="A73" s="822"/>
      <c r="B73" s="422" t="s">
        <v>293</v>
      </c>
      <c r="C73" s="415"/>
      <c r="D73" s="416"/>
      <c r="E73" s="416"/>
      <c r="F73" s="410"/>
      <c r="G73" s="410"/>
      <c r="H73" s="416"/>
      <c r="I73" s="416"/>
      <c r="J73" s="418"/>
      <c r="K73" s="416"/>
      <c r="L73" s="418"/>
      <c r="M73" s="419" t="e">
        <f t="shared" si="25"/>
        <v>#REF!</v>
      </c>
      <c r="N73" s="419" t="e">
        <f t="shared" si="26"/>
        <v>#REF!</v>
      </c>
      <c r="O73" s="369" t="e">
        <f t="shared" si="27"/>
        <v>#REF!</v>
      </c>
      <c r="P73" s="419" t="e">
        <f t="shared" si="28"/>
        <v>#REF!</v>
      </c>
      <c r="Q73" s="369">
        <v>55</v>
      </c>
      <c r="R73" s="369" t="e">
        <f t="shared" si="29"/>
        <v>#REF!</v>
      </c>
      <c r="S73" s="369"/>
      <c r="T73" s="369"/>
      <c r="U73" s="369"/>
      <c r="V73" s="469">
        <f>55+0.06*F73</f>
        <v>55</v>
      </c>
      <c r="W73" s="467">
        <f t="shared" si="30"/>
        <v>2023</v>
      </c>
      <c r="X73" s="468">
        <f t="shared" si="31"/>
        <v>0</v>
      </c>
      <c r="Y73" s="383">
        <f t="shared" si="32"/>
        <v>0</v>
      </c>
    </row>
    <row r="74" spans="1:25" ht="21" customHeight="1">
      <c r="A74" s="821" t="s">
        <v>634</v>
      </c>
      <c r="B74" s="437" t="s">
        <v>289</v>
      </c>
      <c r="C74" s="415"/>
      <c r="D74" s="416"/>
      <c r="E74" s="416"/>
      <c r="F74" s="417"/>
      <c r="G74" s="410"/>
      <c r="H74" s="416"/>
      <c r="I74" s="416"/>
      <c r="J74" s="418"/>
      <c r="K74" s="416"/>
      <c r="L74" s="418"/>
      <c r="M74" s="419" t="e">
        <f t="shared" si="25"/>
        <v>#REF!</v>
      </c>
      <c r="N74" s="419" t="e">
        <f t="shared" si="26"/>
        <v>#REF!</v>
      </c>
      <c r="O74" s="369" t="e">
        <f t="shared" si="27"/>
        <v>#REF!</v>
      </c>
      <c r="P74" s="419" t="e">
        <f t="shared" si="28"/>
        <v>#REF!</v>
      </c>
      <c r="Q74" s="369">
        <v>10</v>
      </c>
      <c r="R74" s="369" t="e">
        <f t="shared" si="29"/>
        <v>#REF!</v>
      </c>
      <c r="S74" s="369"/>
      <c r="T74" s="369"/>
      <c r="U74" s="369"/>
      <c r="V74" s="469">
        <v>10</v>
      </c>
      <c r="W74" s="467">
        <f t="shared" si="30"/>
        <v>2023</v>
      </c>
      <c r="X74" s="468">
        <f t="shared" si="31"/>
        <v>0</v>
      </c>
      <c r="Y74" s="383">
        <f t="shared" si="32"/>
        <v>0</v>
      </c>
    </row>
    <row r="75" spans="1:25" ht="19.5" customHeight="1">
      <c r="A75" s="821"/>
      <c r="B75" s="420" t="s">
        <v>290</v>
      </c>
      <c r="C75" s="415"/>
      <c r="D75" s="416"/>
      <c r="E75" s="416"/>
      <c r="F75" s="417"/>
      <c r="G75" s="410"/>
      <c r="H75" s="416"/>
      <c r="I75" s="416"/>
      <c r="J75" s="418"/>
      <c r="K75" s="416"/>
      <c r="L75" s="418"/>
      <c r="M75" s="419" t="e">
        <f t="shared" si="25"/>
        <v>#REF!</v>
      </c>
      <c r="N75" s="419" t="e">
        <f t="shared" si="26"/>
        <v>#REF!</v>
      </c>
      <c r="O75" s="369" t="e">
        <f t="shared" si="27"/>
        <v>#REF!</v>
      </c>
      <c r="P75" s="419" t="e">
        <f t="shared" si="28"/>
        <v>#REF!</v>
      </c>
      <c r="Q75" s="369">
        <v>15</v>
      </c>
      <c r="R75" s="369" t="e">
        <f t="shared" si="29"/>
        <v>#REF!</v>
      </c>
      <c r="S75" s="369"/>
      <c r="T75" s="369"/>
      <c r="U75" s="369"/>
      <c r="V75" s="469">
        <v>15</v>
      </c>
      <c r="W75" s="467">
        <f t="shared" si="30"/>
        <v>2023</v>
      </c>
      <c r="X75" s="468">
        <f t="shared" si="31"/>
        <v>0</v>
      </c>
      <c r="Y75" s="383">
        <f t="shared" si="32"/>
        <v>0</v>
      </c>
    </row>
    <row r="76" spans="1:25" ht="18.75" customHeight="1">
      <c r="A76" s="821"/>
      <c r="B76" s="420" t="s">
        <v>291</v>
      </c>
      <c r="C76" s="415"/>
      <c r="D76" s="416"/>
      <c r="E76" s="416"/>
      <c r="F76" s="410"/>
      <c r="G76" s="410"/>
      <c r="H76" s="416"/>
      <c r="I76" s="416"/>
      <c r="J76" s="418"/>
      <c r="K76" s="416"/>
      <c r="L76" s="418"/>
      <c r="M76" s="419" t="e">
        <f t="shared" si="25"/>
        <v>#REF!</v>
      </c>
      <c r="N76" s="419" t="e">
        <f t="shared" si="26"/>
        <v>#REF!</v>
      </c>
      <c r="O76" s="369" t="e">
        <f t="shared" si="27"/>
        <v>#REF!</v>
      </c>
      <c r="P76" s="419" t="e">
        <f t="shared" si="28"/>
        <v>#REF!</v>
      </c>
      <c r="Q76" s="369">
        <v>30</v>
      </c>
      <c r="R76" s="369" t="e">
        <f t="shared" si="29"/>
        <v>#REF!</v>
      </c>
      <c r="S76" s="369"/>
      <c r="T76" s="369"/>
      <c r="U76" s="369"/>
      <c r="V76" s="469">
        <f>30+0.06*F76</f>
        <v>30</v>
      </c>
      <c r="W76" s="467">
        <f t="shared" si="30"/>
        <v>2023</v>
      </c>
      <c r="X76" s="468">
        <f t="shared" si="31"/>
        <v>0</v>
      </c>
      <c r="Y76" s="383">
        <f t="shared" si="32"/>
        <v>0</v>
      </c>
    </row>
    <row r="77" spans="1:25" ht="24" customHeight="1">
      <c r="A77" s="821"/>
      <c r="B77" s="420" t="s">
        <v>292</v>
      </c>
      <c r="C77" s="415"/>
      <c r="D77" s="416"/>
      <c r="E77" s="416"/>
      <c r="F77" s="410"/>
      <c r="G77" s="410"/>
      <c r="H77" s="416"/>
      <c r="I77" s="416"/>
      <c r="J77" s="418"/>
      <c r="K77" s="416"/>
      <c r="L77" s="418"/>
      <c r="M77" s="419" t="e">
        <f t="shared" si="25"/>
        <v>#REF!</v>
      </c>
      <c r="N77" s="419" t="e">
        <f t="shared" si="26"/>
        <v>#REF!</v>
      </c>
      <c r="O77" s="369" t="e">
        <f t="shared" si="27"/>
        <v>#REF!</v>
      </c>
      <c r="P77" s="419" t="e">
        <f t="shared" si="28"/>
        <v>#REF!</v>
      </c>
      <c r="Q77" s="369">
        <v>40</v>
      </c>
      <c r="R77" s="369" t="e">
        <f t="shared" si="29"/>
        <v>#REF!</v>
      </c>
      <c r="S77" s="369"/>
      <c r="T77" s="369"/>
      <c r="U77" s="369"/>
      <c r="V77" s="469">
        <f>40+0.06*F77</f>
        <v>40</v>
      </c>
      <c r="W77" s="467">
        <f t="shared" si="30"/>
        <v>2023</v>
      </c>
      <c r="X77" s="468">
        <f t="shared" si="31"/>
        <v>0</v>
      </c>
      <c r="Y77" s="383">
        <f t="shared" si="32"/>
        <v>0</v>
      </c>
    </row>
    <row r="78" spans="1:25" ht="24.75" customHeight="1" thickBot="1">
      <c r="A78" s="822"/>
      <c r="B78" s="422" t="s">
        <v>293</v>
      </c>
      <c r="C78" s="415"/>
      <c r="D78" s="416"/>
      <c r="E78" s="416"/>
      <c r="F78" s="410"/>
      <c r="G78" s="410"/>
      <c r="H78" s="416"/>
      <c r="I78" s="416"/>
      <c r="J78" s="418"/>
      <c r="K78" s="416"/>
      <c r="L78" s="418"/>
      <c r="M78" s="419" t="e">
        <f t="shared" si="25"/>
        <v>#REF!</v>
      </c>
      <c r="N78" s="419" t="e">
        <f t="shared" si="26"/>
        <v>#REF!</v>
      </c>
      <c r="O78" s="369" t="e">
        <f t="shared" si="27"/>
        <v>#REF!</v>
      </c>
      <c r="P78" s="419" t="e">
        <f t="shared" si="28"/>
        <v>#REF!</v>
      </c>
      <c r="Q78" s="369">
        <v>55</v>
      </c>
      <c r="R78" s="369" t="e">
        <f t="shared" si="29"/>
        <v>#REF!</v>
      </c>
      <c r="S78" s="369"/>
      <c r="T78" s="369"/>
      <c r="U78" s="369"/>
      <c r="V78" s="469">
        <f>55+0.06*F78</f>
        <v>55</v>
      </c>
      <c r="W78" s="467">
        <f t="shared" si="30"/>
        <v>2023</v>
      </c>
      <c r="X78" s="468">
        <f t="shared" si="31"/>
        <v>0</v>
      </c>
      <c r="Y78" s="383">
        <f t="shared" si="32"/>
        <v>0</v>
      </c>
    </row>
    <row r="79" spans="1:25" ht="21" customHeight="1">
      <c r="A79" s="821" t="s">
        <v>635</v>
      </c>
      <c r="B79" s="437" t="s">
        <v>289</v>
      </c>
      <c r="C79" s="415"/>
      <c r="D79" s="416"/>
      <c r="E79" s="416"/>
      <c r="F79" s="417"/>
      <c r="G79" s="410"/>
      <c r="H79" s="416"/>
      <c r="I79" s="416"/>
      <c r="J79" s="418"/>
      <c r="K79" s="416"/>
      <c r="L79" s="418"/>
      <c r="M79" s="419" t="e">
        <f t="shared" si="25"/>
        <v>#REF!</v>
      </c>
      <c r="N79" s="419" t="e">
        <f t="shared" si="26"/>
        <v>#REF!</v>
      </c>
      <c r="O79" s="369" t="e">
        <f t="shared" si="27"/>
        <v>#REF!</v>
      </c>
      <c r="P79" s="419" t="e">
        <f t="shared" si="28"/>
        <v>#REF!</v>
      </c>
      <c r="Q79" s="369">
        <v>10</v>
      </c>
      <c r="R79" s="369" t="e">
        <f t="shared" si="29"/>
        <v>#REF!</v>
      </c>
      <c r="S79" s="369"/>
      <c r="T79" s="369"/>
      <c r="U79" s="369"/>
      <c r="V79" s="469">
        <v>10</v>
      </c>
      <c r="W79" s="467">
        <f t="shared" si="30"/>
        <v>2023</v>
      </c>
      <c r="X79" s="468">
        <f t="shared" si="31"/>
        <v>0</v>
      </c>
      <c r="Y79" s="383">
        <f t="shared" si="32"/>
        <v>0</v>
      </c>
    </row>
    <row r="80" spans="1:25" ht="19.5" customHeight="1">
      <c r="A80" s="821"/>
      <c r="B80" s="420" t="s">
        <v>290</v>
      </c>
      <c r="C80" s="415"/>
      <c r="D80" s="416"/>
      <c r="E80" s="416"/>
      <c r="F80" s="417"/>
      <c r="G80" s="410"/>
      <c r="H80" s="416"/>
      <c r="I80" s="416"/>
      <c r="J80" s="418"/>
      <c r="K80" s="416"/>
      <c r="L80" s="418"/>
      <c r="M80" s="419" t="e">
        <f t="shared" si="25"/>
        <v>#REF!</v>
      </c>
      <c r="N80" s="419" t="e">
        <f t="shared" si="26"/>
        <v>#REF!</v>
      </c>
      <c r="O80" s="369" t="e">
        <f t="shared" si="27"/>
        <v>#REF!</v>
      </c>
      <c r="P80" s="419" t="e">
        <f t="shared" si="28"/>
        <v>#REF!</v>
      </c>
      <c r="Q80" s="369">
        <v>15</v>
      </c>
      <c r="R80" s="369" t="e">
        <f t="shared" si="29"/>
        <v>#REF!</v>
      </c>
      <c r="S80" s="369"/>
      <c r="T80" s="369"/>
      <c r="U80" s="369"/>
      <c r="V80" s="469">
        <v>15</v>
      </c>
      <c r="W80" s="467">
        <f t="shared" si="30"/>
        <v>2023</v>
      </c>
      <c r="X80" s="468">
        <f t="shared" si="31"/>
        <v>0</v>
      </c>
      <c r="Y80" s="383">
        <f t="shared" si="32"/>
        <v>0</v>
      </c>
    </row>
    <row r="81" spans="1:25" ht="18.75" customHeight="1">
      <c r="A81" s="821"/>
      <c r="B81" s="420" t="s">
        <v>291</v>
      </c>
      <c r="C81" s="415"/>
      <c r="D81" s="416"/>
      <c r="E81" s="416"/>
      <c r="F81" s="410"/>
      <c r="G81" s="410"/>
      <c r="H81" s="416"/>
      <c r="I81" s="416"/>
      <c r="J81" s="418"/>
      <c r="K81" s="416"/>
      <c r="L81" s="418"/>
      <c r="M81" s="419" t="e">
        <f t="shared" si="25"/>
        <v>#REF!</v>
      </c>
      <c r="N81" s="419" t="e">
        <f t="shared" si="26"/>
        <v>#REF!</v>
      </c>
      <c r="O81" s="369" t="e">
        <f t="shared" si="27"/>
        <v>#REF!</v>
      </c>
      <c r="P81" s="419" t="e">
        <f t="shared" si="28"/>
        <v>#REF!</v>
      </c>
      <c r="Q81" s="369">
        <v>30</v>
      </c>
      <c r="R81" s="369" t="e">
        <f t="shared" si="29"/>
        <v>#REF!</v>
      </c>
      <c r="S81" s="369"/>
      <c r="T81" s="369"/>
      <c r="U81" s="369"/>
      <c r="V81" s="469">
        <f>30+0.06*F81</f>
        <v>30</v>
      </c>
      <c r="W81" s="467">
        <f t="shared" si="30"/>
        <v>2023</v>
      </c>
      <c r="X81" s="468">
        <f t="shared" si="31"/>
        <v>0</v>
      </c>
      <c r="Y81" s="383">
        <f t="shared" si="32"/>
        <v>0</v>
      </c>
    </row>
    <row r="82" spans="1:25" ht="24" customHeight="1">
      <c r="A82" s="821"/>
      <c r="B82" s="420" t="s">
        <v>292</v>
      </c>
      <c r="C82" s="415"/>
      <c r="D82" s="416"/>
      <c r="E82" s="416"/>
      <c r="F82" s="410"/>
      <c r="G82" s="410"/>
      <c r="H82" s="416"/>
      <c r="I82" s="416"/>
      <c r="J82" s="418"/>
      <c r="K82" s="416"/>
      <c r="L82" s="418"/>
      <c r="M82" s="419" t="e">
        <f t="shared" si="25"/>
        <v>#REF!</v>
      </c>
      <c r="N82" s="419" t="e">
        <f t="shared" si="26"/>
        <v>#REF!</v>
      </c>
      <c r="O82" s="369" t="e">
        <f t="shared" si="27"/>
        <v>#REF!</v>
      </c>
      <c r="P82" s="419" t="e">
        <f t="shared" si="28"/>
        <v>#REF!</v>
      </c>
      <c r="Q82" s="369">
        <v>40</v>
      </c>
      <c r="R82" s="369" t="e">
        <f t="shared" si="29"/>
        <v>#REF!</v>
      </c>
      <c r="S82" s="369"/>
      <c r="T82" s="369"/>
      <c r="U82" s="369"/>
      <c r="V82" s="469">
        <f>40+0.06*F82</f>
        <v>40</v>
      </c>
      <c r="W82" s="467">
        <f t="shared" si="30"/>
        <v>2023</v>
      </c>
      <c r="X82" s="468">
        <f t="shared" si="31"/>
        <v>0</v>
      </c>
      <c r="Y82" s="383">
        <f t="shared" si="32"/>
        <v>0</v>
      </c>
    </row>
    <row r="83" spans="1:25" ht="24.75" customHeight="1" thickBot="1">
      <c r="A83" s="822"/>
      <c r="B83" s="422" t="s">
        <v>293</v>
      </c>
      <c r="C83" s="415"/>
      <c r="D83" s="416"/>
      <c r="E83" s="416"/>
      <c r="F83" s="410"/>
      <c r="G83" s="410"/>
      <c r="H83" s="416"/>
      <c r="I83" s="416"/>
      <c r="J83" s="418"/>
      <c r="K83" s="416"/>
      <c r="L83" s="418"/>
      <c r="M83" s="419" t="e">
        <f t="shared" si="25"/>
        <v>#REF!</v>
      </c>
      <c r="N83" s="419" t="e">
        <f t="shared" si="26"/>
        <v>#REF!</v>
      </c>
      <c r="O83" s="369" t="e">
        <f t="shared" si="27"/>
        <v>#REF!</v>
      </c>
      <c r="P83" s="419" t="e">
        <f t="shared" si="28"/>
        <v>#REF!</v>
      </c>
      <c r="Q83" s="369">
        <v>55</v>
      </c>
      <c r="R83" s="369" t="e">
        <f t="shared" si="29"/>
        <v>#REF!</v>
      </c>
      <c r="S83" s="369"/>
      <c r="T83" s="369"/>
      <c r="U83" s="369"/>
      <c r="V83" s="469">
        <f>55+0.06*F83</f>
        <v>55</v>
      </c>
      <c r="W83" s="467">
        <f t="shared" si="30"/>
        <v>2023</v>
      </c>
      <c r="X83" s="468">
        <f t="shared" si="31"/>
        <v>0</v>
      </c>
      <c r="Y83" s="383">
        <f t="shared" si="32"/>
        <v>0</v>
      </c>
    </row>
    <row r="84" spans="1:25" ht="29.25" customHeight="1">
      <c r="A84" s="823" t="s">
        <v>636</v>
      </c>
      <c r="B84" s="414" t="s">
        <v>294</v>
      </c>
      <c r="C84" s="415"/>
      <c r="D84" s="416"/>
      <c r="E84" s="416"/>
      <c r="F84" s="417"/>
      <c r="G84" s="410"/>
      <c r="H84" s="416"/>
      <c r="I84" s="416"/>
      <c r="J84" s="418"/>
      <c r="K84" s="416"/>
      <c r="L84" s="418"/>
      <c r="M84" s="419" t="e">
        <f t="shared" si="25"/>
        <v>#REF!</v>
      </c>
      <c r="N84" s="419" t="e">
        <f t="shared" si="26"/>
        <v>#REF!</v>
      </c>
      <c r="O84" s="369" t="e">
        <f t="shared" si="27"/>
        <v>#REF!</v>
      </c>
      <c r="P84" s="419" t="e">
        <f t="shared" si="28"/>
        <v>#REF!</v>
      </c>
      <c r="Q84" s="369">
        <v>10</v>
      </c>
      <c r="R84" s="369" t="e">
        <f t="shared" si="29"/>
        <v>#REF!</v>
      </c>
      <c r="S84" s="369"/>
      <c r="T84" s="369"/>
      <c r="U84" s="369"/>
      <c r="V84" s="469">
        <v>10</v>
      </c>
      <c r="W84" s="467">
        <f t="shared" si="30"/>
        <v>2023</v>
      </c>
      <c r="X84" s="468">
        <f t="shared" si="31"/>
        <v>0</v>
      </c>
      <c r="Y84" s="383">
        <f t="shared" si="32"/>
        <v>0</v>
      </c>
    </row>
    <row r="85" spans="1:25" ht="33.75" customHeight="1" thickBot="1">
      <c r="A85" s="839"/>
      <c r="B85" s="422" t="s">
        <v>295</v>
      </c>
      <c r="C85" s="415"/>
      <c r="D85" s="416"/>
      <c r="E85" s="416"/>
      <c r="F85" s="417"/>
      <c r="G85" s="410"/>
      <c r="H85" s="416"/>
      <c r="I85" s="416"/>
      <c r="J85" s="418"/>
      <c r="K85" s="416"/>
      <c r="L85" s="418"/>
      <c r="M85" s="419" t="e">
        <f t="shared" si="25"/>
        <v>#REF!</v>
      </c>
      <c r="N85" s="419" t="e">
        <f t="shared" si="26"/>
        <v>#REF!</v>
      </c>
      <c r="O85" s="369" t="e">
        <f t="shared" si="27"/>
        <v>#REF!</v>
      </c>
      <c r="P85" s="419" t="e">
        <f t="shared" si="28"/>
        <v>#REF!</v>
      </c>
      <c r="Q85" s="369">
        <v>30</v>
      </c>
      <c r="R85" s="369" t="e">
        <f t="shared" si="29"/>
        <v>#REF!</v>
      </c>
      <c r="S85" s="369"/>
      <c r="T85" s="369"/>
      <c r="U85" s="369"/>
      <c r="V85" s="469">
        <v>30</v>
      </c>
      <c r="W85" s="467">
        <f t="shared" si="30"/>
        <v>2023</v>
      </c>
      <c r="X85" s="468">
        <f t="shared" si="31"/>
        <v>0</v>
      </c>
      <c r="Y85" s="383">
        <f t="shared" si="32"/>
        <v>0</v>
      </c>
    </row>
    <row r="86" spans="1:25" ht="29.25" customHeight="1">
      <c r="A86" s="823" t="s">
        <v>637</v>
      </c>
      <c r="B86" s="414" t="s">
        <v>294</v>
      </c>
      <c r="C86" s="415"/>
      <c r="D86" s="416"/>
      <c r="E86" s="416"/>
      <c r="F86" s="417"/>
      <c r="G86" s="410"/>
      <c r="H86" s="416"/>
      <c r="I86" s="416"/>
      <c r="J86" s="418"/>
      <c r="K86" s="416"/>
      <c r="L86" s="418"/>
      <c r="M86" s="419" t="e">
        <f t="shared" si="25"/>
        <v>#REF!</v>
      </c>
      <c r="N86" s="419" t="e">
        <f t="shared" si="26"/>
        <v>#REF!</v>
      </c>
      <c r="O86" s="369" t="e">
        <f t="shared" si="27"/>
        <v>#REF!</v>
      </c>
      <c r="P86" s="419" t="e">
        <f t="shared" si="28"/>
        <v>#REF!</v>
      </c>
      <c r="Q86" s="369">
        <v>10</v>
      </c>
      <c r="R86" s="369" t="e">
        <f t="shared" si="29"/>
        <v>#REF!</v>
      </c>
      <c r="S86" s="369"/>
      <c r="T86" s="369"/>
      <c r="U86" s="369"/>
      <c r="V86" s="469">
        <v>10</v>
      </c>
      <c r="W86" s="467">
        <f t="shared" si="30"/>
        <v>2023</v>
      </c>
      <c r="X86" s="468">
        <f t="shared" si="31"/>
        <v>0</v>
      </c>
      <c r="Y86" s="383">
        <f t="shared" si="32"/>
        <v>0</v>
      </c>
    </row>
    <row r="87" spans="1:25" ht="30" customHeight="1" thickBot="1">
      <c r="A87" s="839"/>
      <c r="B87" s="422" t="s">
        <v>295</v>
      </c>
      <c r="C87" s="415"/>
      <c r="D87" s="416"/>
      <c r="E87" s="416"/>
      <c r="F87" s="417"/>
      <c r="G87" s="410"/>
      <c r="H87" s="416"/>
      <c r="I87" s="416"/>
      <c r="J87" s="418"/>
      <c r="K87" s="416"/>
      <c r="L87" s="418"/>
      <c r="M87" s="419" t="e">
        <f t="shared" si="25"/>
        <v>#REF!</v>
      </c>
      <c r="N87" s="419" t="e">
        <f t="shared" si="26"/>
        <v>#REF!</v>
      </c>
      <c r="O87" s="369" t="e">
        <f t="shared" si="27"/>
        <v>#REF!</v>
      </c>
      <c r="P87" s="419" t="e">
        <f t="shared" si="28"/>
        <v>#REF!</v>
      </c>
      <c r="Q87" s="369">
        <v>30</v>
      </c>
      <c r="R87" s="369" t="e">
        <f t="shared" si="29"/>
        <v>#REF!</v>
      </c>
      <c r="S87" s="369"/>
      <c r="T87" s="369"/>
      <c r="U87" s="369"/>
      <c r="V87" s="469">
        <v>30</v>
      </c>
      <c r="W87" s="467">
        <f t="shared" si="30"/>
        <v>2023</v>
      </c>
      <c r="X87" s="468">
        <f t="shared" si="31"/>
        <v>0</v>
      </c>
      <c r="Y87" s="383">
        <f t="shared" si="32"/>
        <v>0</v>
      </c>
    </row>
    <row r="88" spans="1:25" ht="17.25" customHeight="1">
      <c r="A88" s="820" t="s">
        <v>638</v>
      </c>
      <c r="B88" s="414" t="s">
        <v>296</v>
      </c>
      <c r="C88" s="415"/>
      <c r="D88" s="416"/>
      <c r="E88" s="416"/>
      <c r="F88" s="417"/>
      <c r="G88" s="410"/>
      <c r="H88" s="416"/>
      <c r="I88" s="416"/>
      <c r="J88" s="418"/>
      <c r="K88" s="416"/>
      <c r="L88" s="418"/>
      <c r="M88" s="419" t="e">
        <f t="shared" si="25"/>
        <v>#REF!</v>
      </c>
      <c r="N88" s="419" t="e">
        <f t="shared" si="26"/>
        <v>#REF!</v>
      </c>
      <c r="O88" s="369" t="e">
        <f t="shared" si="27"/>
        <v>#REF!</v>
      </c>
      <c r="P88" s="419" t="e">
        <f t="shared" si="28"/>
        <v>#REF!</v>
      </c>
      <c r="Q88" s="369">
        <v>5</v>
      </c>
      <c r="R88" s="369" t="e">
        <f t="shared" si="29"/>
        <v>#REF!</v>
      </c>
      <c r="S88" s="369"/>
      <c r="T88" s="369"/>
      <c r="U88" s="369"/>
      <c r="V88" s="469">
        <v>5</v>
      </c>
      <c r="W88" s="467">
        <f t="shared" si="30"/>
        <v>2023</v>
      </c>
      <c r="X88" s="468">
        <f t="shared" si="31"/>
        <v>0</v>
      </c>
      <c r="Y88" s="383">
        <f t="shared" si="32"/>
        <v>0</v>
      </c>
    </row>
    <row r="89" spans="1:25" ht="24" customHeight="1" thickBot="1">
      <c r="A89" s="821"/>
      <c r="B89" s="438" t="s">
        <v>297</v>
      </c>
      <c r="C89" s="415"/>
      <c r="D89" s="416"/>
      <c r="E89" s="416"/>
      <c r="F89" s="417"/>
      <c r="G89" s="410"/>
      <c r="H89" s="416"/>
      <c r="I89" s="416"/>
      <c r="J89" s="418"/>
      <c r="K89" s="416"/>
      <c r="L89" s="418"/>
      <c r="M89" s="419" t="e">
        <f t="shared" si="25"/>
        <v>#REF!</v>
      </c>
      <c r="N89" s="419" t="e">
        <f t="shared" si="26"/>
        <v>#REF!</v>
      </c>
      <c r="O89" s="369" t="e">
        <f t="shared" si="27"/>
        <v>#REF!</v>
      </c>
      <c r="P89" s="419" t="e">
        <f t="shared" si="28"/>
        <v>#REF!</v>
      </c>
      <c r="Q89" s="369">
        <v>20</v>
      </c>
      <c r="R89" s="369" t="e">
        <f t="shared" si="29"/>
        <v>#REF!</v>
      </c>
      <c r="S89" s="369"/>
      <c r="T89" s="369"/>
      <c r="U89" s="369"/>
      <c r="V89" s="469">
        <v>20</v>
      </c>
      <c r="W89" s="467">
        <f t="shared" si="30"/>
        <v>2023</v>
      </c>
      <c r="X89" s="468">
        <f t="shared" si="31"/>
        <v>0</v>
      </c>
      <c r="Y89" s="383">
        <f t="shared" si="32"/>
        <v>0</v>
      </c>
    </row>
    <row r="90" spans="1:25" ht="17.25" customHeight="1">
      <c r="A90" s="820" t="s">
        <v>639</v>
      </c>
      <c r="B90" s="414" t="s">
        <v>296</v>
      </c>
      <c r="C90" s="415"/>
      <c r="D90" s="416"/>
      <c r="E90" s="416"/>
      <c r="F90" s="417"/>
      <c r="G90" s="410"/>
      <c r="H90" s="416"/>
      <c r="I90" s="416"/>
      <c r="J90" s="418"/>
      <c r="K90" s="416"/>
      <c r="L90" s="418"/>
      <c r="M90" s="419" t="e">
        <f t="shared" si="25"/>
        <v>#REF!</v>
      </c>
      <c r="N90" s="419" t="e">
        <f t="shared" si="26"/>
        <v>#REF!</v>
      </c>
      <c r="O90" s="369" t="e">
        <f t="shared" si="27"/>
        <v>#REF!</v>
      </c>
      <c r="P90" s="419" t="e">
        <f t="shared" si="28"/>
        <v>#REF!</v>
      </c>
      <c r="Q90" s="369">
        <v>5</v>
      </c>
      <c r="R90" s="369" t="e">
        <f t="shared" si="29"/>
        <v>#REF!</v>
      </c>
      <c r="S90" s="369"/>
      <c r="T90" s="369"/>
      <c r="U90" s="369"/>
      <c r="V90" s="469">
        <v>5</v>
      </c>
      <c r="W90" s="467">
        <f t="shared" si="30"/>
        <v>2023</v>
      </c>
      <c r="X90" s="468">
        <f t="shared" si="31"/>
        <v>0</v>
      </c>
      <c r="Y90" s="383">
        <f t="shared" si="32"/>
        <v>0</v>
      </c>
    </row>
    <row r="91" spans="1:25" ht="29.25" customHeight="1" thickBot="1">
      <c r="A91" s="821"/>
      <c r="B91" s="438" t="s">
        <v>297</v>
      </c>
      <c r="C91" s="415"/>
      <c r="D91" s="416"/>
      <c r="E91" s="416"/>
      <c r="F91" s="417"/>
      <c r="G91" s="410"/>
      <c r="H91" s="416"/>
      <c r="I91" s="416"/>
      <c r="J91" s="418"/>
      <c r="K91" s="416"/>
      <c r="L91" s="418"/>
      <c r="M91" s="419" t="e">
        <f t="shared" si="25"/>
        <v>#REF!</v>
      </c>
      <c r="N91" s="419" t="e">
        <f t="shared" si="26"/>
        <v>#REF!</v>
      </c>
      <c r="O91" s="369" t="e">
        <f t="shared" si="27"/>
        <v>#REF!</v>
      </c>
      <c r="P91" s="419" t="e">
        <f t="shared" si="28"/>
        <v>#REF!</v>
      </c>
      <c r="Q91" s="369">
        <v>20</v>
      </c>
      <c r="R91" s="369" t="e">
        <f t="shared" si="29"/>
        <v>#REF!</v>
      </c>
      <c r="S91" s="369"/>
      <c r="T91" s="369"/>
      <c r="U91" s="369"/>
      <c r="V91" s="469">
        <v>20</v>
      </c>
      <c r="W91" s="467">
        <f t="shared" si="30"/>
        <v>2023</v>
      </c>
      <c r="X91" s="468">
        <f t="shared" si="31"/>
        <v>0</v>
      </c>
      <c r="Y91" s="383">
        <f t="shared" si="32"/>
        <v>0</v>
      </c>
    </row>
    <row r="92" spans="1:25" ht="17.25" customHeight="1">
      <c r="A92" s="838" t="s">
        <v>640</v>
      </c>
      <c r="B92" s="433" t="s">
        <v>298</v>
      </c>
      <c r="C92" s="415"/>
      <c r="D92" s="416"/>
      <c r="E92" s="416"/>
      <c r="F92" s="417"/>
      <c r="G92" s="410"/>
      <c r="H92" s="416"/>
      <c r="I92" s="416"/>
      <c r="J92" s="418"/>
      <c r="K92" s="416"/>
      <c r="L92" s="418"/>
      <c r="M92" s="419"/>
      <c r="N92" s="419"/>
      <c r="O92" s="369"/>
      <c r="P92" s="419"/>
      <c r="Q92" s="369"/>
      <c r="R92" s="369"/>
      <c r="S92" s="369"/>
      <c r="T92" s="369"/>
      <c r="U92" s="369"/>
      <c r="V92" s="469">
        <v>2</v>
      </c>
      <c r="W92" s="467">
        <f t="shared" si="30"/>
        <v>2023</v>
      </c>
      <c r="X92" s="468">
        <f t="shared" si="31"/>
        <v>0</v>
      </c>
      <c r="Y92" s="383">
        <f t="shared" si="32"/>
        <v>0</v>
      </c>
    </row>
    <row r="93" spans="1:25" ht="18" customHeight="1">
      <c r="A93" s="828"/>
      <c r="B93" s="434" t="s">
        <v>299</v>
      </c>
      <c r="C93" s="415"/>
      <c r="D93" s="416"/>
      <c r="E93" s="416"/>
      <c r="F93" s="417"/>
      <c r="G93" s="410"/>
      <c r="H93" s="416"/>
      <c r="I93" s="416"/>
      <c r="J93" s="418"/>
      <c r="K93" s="416"/>
      <c r="L93" s="418"/>
      <c r="M93" s="419" t="e">
        <f aca="true" t="shared" si="33" ref="M93:M123">IF(#REF!&gt;0,2018-#REF!,0)</f>
        <v>#REF!</v>
      </c>
      <c r="N93" s="419" t="e">
        <f aca="true" t="shared" si="34" ref="N93:N99">M93-8</f>
        <v>#REF!</v>
      </c>
      <c r="O93" s="369" t="e">
        <f aca="true" t="shared" si="35" ref="O93:O99">N93*20</f>
        <v>#REF!</v>
      </c>
      <c r="P93" s="419" t="e">
        <f aca="true" t="shared" si="36" ref="P93:P99">12-M93</f>
        <v>#REF!</v>
      </c>
      <c r="Q93" s="369">
        <v>15</v>
      </c>
      <c r="R93" s="369" t="e">
        <f aca="true" t="shared" si="37" ref="R93:R99">IF(O93&gt;0,Q93-(Q93*O93)/100,Q93)</f>
        <v>#REF!</v>
      </c>
      <c r="S93" s="369"/>
      <c r="T93" s="369"/>
      <c r="U93" s="369"/>
      <c r="V93" s="469">
        <v>15</v>
      </c>
      <c r="W93" s="467">
        <f t="shared" si="30"/>
        <v>2023</v>
      </c>
      <c r="X93" s="468">
        <f t="shared" si="31"/>
        <v>0</v>
      </c>
      <c r="Y93" s="383">
        <f t="shared" si="32"/>
        <v>0</v>
      </c>
    </row>
    <row r="94" spans="1:25" ht="21" customHeight="1">
      <c r="A94" s="828"/>
      <c r="B94" s="434" t="s">
        <v>300</v>
      </c>
      <c r="C94" s="415"/>
      <c r="D94" s="416"/>
      <c r="E94" s="416"/>
      <c r="F94" s="417"/>
      <c r="G94" s="410"/>
      <c r="H94" s="416"/>
      <c r="I94" s="416"/>
      <c r="J94" s="418"/>
      <c r="K94" s="416"/>
      <c r="L94" s="418"/>
      <c r="M94" s="419" t="e">
        <f t="shared" si="33"/>
        <v>#REF!</v>
      </c>
      <c r="N94" s="419" t="e">
        <f t="shared" si="34"/>
        <v>#REF!</v>
      </c>
      <c r="O94" s="369" t="e">
        <f t="shared" si="35"/>
        <v>#REF!</v>
      </c>
      <c r="P94" s="419" t="e">
        <f t="shared" si="36"/>
        <v>#REF!</v>
      </c>
      <c r="Q94" s="369">
        <v>25</v>
      </c>
      <c r="R94" s="369" t="e">
        <f t="shared" si="37"/>
        <v>#REF!</v>
      </c>
      <c r="S94" s="369"/>
      <c r="T94" s="369"/>
      <c r="U94" s="369"/>
      <c r="V94" s="469">
        <v>25</v>
      </c>
      <c r="W94" s="467">
        <f t="shared" si="30"/>
        <v>2023</v>
      </c>
      <c r="X94" s="468">
        <f t="shared" si="31"/>
        <v>0</v>
      </c>
      <c r="Y94" s="383">
        <f t="shared" si="32"/>
        <v>0</v>
      </c>
    </row>
    <row r="95" spans="1:25" ht="22.5" customHeight="1">
      <c r="A95" s="828"/>
      <c r="B95" s="434" t="s">
        <v>301</v>
      </c>
      <c r="C95" s="415"/>
      <c r="D95" s="416"/>
      <c r="E95" s="416"/>
      <c r="F95" s="417"/>
      <c r="G95" s="410"/>
      <c r="H95" s="416"/>
      <c r="I95" s="416"/>
      <c r="J95" s="418"/>
      <c r="K95" s="416"/>
      <c r="L95" s="418"/>
      <c r="M95" s="419" t="e">
        <f t="shared" si="33"/>
        <v>#REF!</v>
      </c>
      <c r="N95" s="419" t="e">
        <f t="shared" si="34"/>
        <v>#REF!</v>
      </c>
      <c r="O95" s="369" t="e">
        <f t="shared" si="35"/>
        <v>#REF!</v>
      </c>
      <c r="P95" s="419" t="e">
        <f t="shared" si="36"/>
        <v>#REF!</v>
      </c>
      <c r="Q95" s="369">
        <v>30</v>
      </c>
      <c r="R95" s="369" t="e">
        <f t="shared" si="37"/>
        <v>#REF!</v>
      </c>
      <c r="S95" s="369"/>
      <c r="T95" s="369"/>
      <c r="U95" s="369"/>
      <c r="V95" s="469">
        <v>30</v>
      </c>
      <c r="W95" s="467">
        <f t="shared" si="30"/>
        <v>2023</v>
      </c>
      <c r="X95" s="468">
        <f t="shared" si="31"/>
        <v>0</v>
      </c>
      <c r="Y95" s="383">
        <f t="shared" si="32"/>
        <v>0</v>
      </c>
    </row>
    <row r="96" spans="1:25" ht="24.75" customHeight="1">
      <c r="A96" s="828"/>
      <c r="B96" s="434" t="s">
        <v>302</v>
      </c>
      <c r="C96" s="415"/>
      <c r="D96" s="416"/>
      <c r="E96" s="416"/>
      <c r="F96" s="417"/>
      <c r="G96" s="410"/>
      <c r="H96" s="416"/>
      <c r="I96" s="416"/>
      <c r="J96" s="418"/>
      <c r="K96" s="416"/>
      <c r="L96" s="418"/>
      <c r="M96" s="419" t="e">
        <f t="shared" si="33"/>
        <v>#REF!</v>
      </c>
      <c r="N96" s="419" t="e">
        <f t="shared" si="34"/>
        <v>#REF!</v>
      </c>
      <c r="O96" s="369" t="e">
        <f t="shared" si="35"/>
        <v>#REF!</v>
      </c>
      <c r="P96" s="419" t="e">
        <f t="shared" si="36"/>
        <v>#REF!</v>
      </c>
      <c r="Q96" s="369">
        <v>35</v>
      </c>
      <c r="R96" s="369" t="e">
        <f t="shared" si="37"/>
        <v>#REF!</v>
      </c>
      <c r="S96" s="369"/>
      <c r="T96" s="369"/>
      <c r="U96" s="369"/>
      <c r="V96" s="469">
        <v>35</v>
      </c>
      <c r="W96" s="467">
        <f t="shared" si="30"/>
        <v>2023</v>
      </c>
      <c r="X96" s="468">
        <f t="shared" si="31"/>
        <v>0</v>
      </c>
      <c r="Y96" s="383">
        <f t="shared" si="32"/>
        <v>0</v>
      </c>
    </row>
    <row r="97" spans="1:25" ht="24" customHeight="1">
      <c r="A97" s="828"/>
      <c r="B97" s="434" t="s">
        <v>303</v>
      </c>
      <c r="C97" s="415"/>
      <c r="D97" s="416"/>
      <c r="E97" s="416"/>
      <c r="F97" s="417"/>
      <c r="G97" s="410"/>
      <c r="H97" s="416"/>
      <c r="I97" s="416"/>
      <c r="J97" s="418"/>
      <c r="K97" s="416"/>
      <c r="L97" s="418"/>
      <c r="M97" s="419" t="e">
        <f t="shared" si="33"/>
        <v>#REF!</v>
      </c>
      <c r="N97" s="419" t="e">
        <f t="shared" si="34"/>
        <v>#REF!</v>
      </c>
      <c r="O97" s="369" t="e">
        <f t="shared" si="35"/>
        <v>#REF!</v>
      </c>
      <c r="P97" s="419" t="e">
        <f t="shared" si="36"/>
        <v>#REF!</v>
      </c>
      <c r="Q97" s="369">
        <v>40</v>
      </c>
      <c r="R97" s="369" t="e">
        <f t="shared" si="37"/>
        <v>#REF!</v>
      </c>
      <c r="S97" s="369"/>
      <c r="T97" s="369"/>
      <c r="U97" s="369"/>
      <c r="V97" s="469">
        <v>40</v>
      </c>
      <c r="W97" s="467">
        <f t="shared" si="30"/>
        <v>2023</v>
      </c>
      <c r="X97" s="468">
        <f t="shared" si="31"/>
        <v>0</v>
      </c>
      <c r="Y97" s="383">
        <f t="shared" si="32"/>
        <v>0</v>
      </c>
    </row>
    <row r="98" spans="1:25" ht="18" customHeight="1">
      <c r="A98" s="828"/>
      <c r="B98" s="434" t="s">
        <v>304</v>
      </c>
      <c r="C98" s="415"/>
      <c r="D98" s="416"/>
      <c r="E98" s="416"/>
      <c r="F98" s="439"/>
      <c r="G98" s="410"/>
      <c r="H98" s="416"/>
      <c r="I98" s="416"/>
      <c r="J98" s="418"/>
      <c r="K98" s="416"/>
      <c r="L98" s="418"/>
      <c r="M98" s="419" t="e">
        <f t="shared" si="33"/>
        <v>#REF!</v>
      </c>
      <c r="N98" s="419" t="e">
        <f t="shared" si="34"/>
        <v>#REF!</v>
      </c>
      <c r="O98" s="369" t="e">
        <f t="shared" si="35"/>
        <v>#REF!</v>
      </c>
      <c r="P98" s="419" t="e">
        <f t="shared" si="36"/>
        <v>#REF!</v>
      </c>
      <c r="Q98" s="369">
        <v>25</v>
      </c>
      <c r="R98" s="369" t="e">
        <f t="shared" si="37"/>
        <v>#REF!</v>
      </c>
      <c r="S98" s="369"/>
      <c r="T98" s="369"/>
      <c r="U98" s="369"/>
      <c r="V98" s="469">
        <f>25+0.6*F98</f>
        <v>25</v>
      </c>
      <c r="W98" s="467">
        <f t="shared" si="30"/>
        <v>2023</v>
      </c>
      <c r="X98" s="468">
        <f t="shared" si="31"/>
        <v>0</v>
      </c>
      <c r="Y98" s="383">
        <f t="shared" si="32"/>
        <v>0</v>
      </c>
    </row>
    <row r="99" spans="1:25" ht="41.25" thickBot="1">
      <c r="A99" s="829"/>
      <c r="B99" s="436" t="s">
        <v>459</v>
      </c>
      <c r="C99" s="415"/>
      <c r="D99" s="416"/>
      <c r="E99" s="416"/>
      <c r="F99" s="410"/>
      <c r="G99" s="410"/>
      <c r="H99" s="416"/>
      <c r="I99" s="416"/>
      <c r="J99" s="418"/>
      <c r="K99" s="416"/>
      <c r="L99" s="418"/>
      <c r="M99" s="419" t="e">
        <f t="shared" si="33"/>
        <v>#REF!</v>
      </c>
      <c r="N99" s="419" t="e">
        <f t="shared" si="34"/>
        <v>#REF!</v>
      </c>
      <c r="O99" s="369" t="e">
        <f t="shared" si="35"/>
        <v>#REF!</v>
      </c>
      <c r="P99" s="419" t="e">
        <f t="shared" si="36"/>
        <v>#REF!</v>
      </c>
      <c r="Q99" s="369">
        <v>50</v>
      </c>
      <c r="R99" s="369" t="e">
        <f t="shared" si="37"/>
        <v>#REF!</v>
      </c>
      <c r="S99" s="369"/>
      <c r="T99" s="369"/>
      <c r="U99" s="369"/>
      <c r="V99" s="469">
        <f>50+0.6*F99</f>
        <v>50</v>
      </c>
      <c r="W99" s="467">
        <f t="shared" si="30"/>
        <v>2023</v>
      </c>
      <c r="X99" s="468">
        <f t="shared" si="31"/>
        <v>0</v>
      </c>
      <c r="Y99" s="383">
        <f t="shared" si="32"/>
        <v>0</v>
      </c>
    </row>
    <row r="100" spans="1:25" ht="17.25" customHeight="1">
      <c r="A100" s="838" t="s">
        <v>641</v>
      </c>
      <c r="B100" s="433" t="s">
        <v>298</v>
      </c>
      <c r="C100" s="415"/>
      <c r="D100" s="416"/>
      <c r="E100" s="416"/>
      <c r="F100" s="417"/>
      <c r="G100" s="410"/>
      <c r="H100" s="416"/>
      <c r="I100" s="416"/>
      <c r="J100" s="418"/>
      <c r="K100" s="416"/>
      <c r="L100" s="418"/>
      <c r="M100" s="419"/>
      <c r="N100" s="419"/>
      <c r="O100" s="369"/>
      <c r="P100" s="419"/>
      <c r="Q100" s="369"/>
      <c r="R100" s="369"/>
      <c r="S100" s="369"/>
      <c r="T100" s="369"/>
      <c r="U100" s="369"/>
      <c r="V100" s="469">
        <v>2</v>
      </c>
      <c r="W100" s="467">
        <f aca="true" t="shared" si="38" ref="W100:W107">2023-E100</f>
        <v>2023</v>
      </c>
      <c r="X100" s="468">
        <f aca="true" t="shared" si="39" ref="X100:X107">IF(W100&lt;=8,V100*100%,(IF(W100&lt;=9,V100*80%,(IF(W100&lt;=10,V100*60%,(IF(W100&lt;=11,V100*40%,IF(W100&lt;=12,V100*20%,0))))))))</f>
        <v>0</v>
      </c>
      <c r="Y100" s="383">
        <f aca="true" t="shared" si="40" ref="Y100:Y107">X100</f>
        <v>0</v>
      </c>
    </row>
    <row r="101" spans="1:25" ht="18" customHeight="1">
      <c r="A101" s="828"/>
      <c r="B101" s="434" t="s">
        <v>299</v>
      </c>
      <c r="C101" s="415"/>
      <c r="D101" s="416"/>
      <c r="E101" s="416"/>
      <c r="F101" s="417"/>
      <c r="G101" s="410"/>
      <c r="H101" s="416"/>
      <c r="I101" s="416"/>
      <c r="J101" s="418"/>
      <c r="K101" s="416"/>
      <c r="L101" s="418"/>
      <c r="M101" s="419" t="e">
        <f t="shared" si="33"/>
        <v>#REF!</v>
      </c>
      <c r="N101" s="419" t="e">
        <f aca="true" t="shared" si="41" ref="N101:N107">M101-8</f>
        <v>#REF!</v>
      </c>
      <c r="O101" s="369" t="e">
        <f aca="true" t="shared" si="42" ref="O101:O107">N101*20</f>
        <v>#REF!</v>
      </c>
      <c r="P101" s="419" t="e">
        <f aca="true" t="shared" si="43" ref="P101:P107">12-M101</f>
        <v>#REF!</v>
      </c>
      <c r="Q101" s="369">
        <v>15</v>
      </c>
      <c r="R101" s="369" t="e">
        <f aca="true" t="shared" si="44" ref="R101:R107">IF(O101&gt;0,Q101-(Q101*O101)/100,Q101)</f>
        <v>#REF!</v>
      </c>
      <c r="S101" s="369"/>
      <c r="T101" s="369"/>
      <c r="U101" s="369"/>
      <c r="V101" s="469">
        <v>15</v>
      </c>
      <c r="W101" s="467">
        <f t="shared" si="38"/>
        <v>2023</v>
      </c>
      <c r="X101" s="468">
        <f t="shared" si="39"/>
        <v>0</v>
      </c>
      <c r="Y101" s="383">
        <f t="shared" si="40"/>
        <v>0</v>
      </c>
    </row>
    <row r="102" spans="1:25" ht="21" customHeight="1">
      <c r="A102" s="828"/>
      <c r="B102" s="434" t="s">
        <v>300</v>
      </c>
      <c r="C102" s="415"/>
      <c r="D102" s="416"/>
      <c r="E102" s="416"/>
      <c r="F102" s="417"/>
      <c r="G102" s="410"/>
      <c r="H102" s="416"/>
      <c r="I102" s="416"/>
      <c r="J102" s="418"/>
      <c r="K102" s="416"/>
      <c r="L102" s="418"/>
      <c r="M102" s="419" t="e">
        <f t="shared" si="33"/>
        <v>#REF!</v>
      </c>
      <c r="N102" s="419" t="e">
        <f t="shared" si="41"/>
        <v>#REF!</v>
      </c>
      <c r="O102" s="369" t="e">
        <f t="shared" si="42"/>
        <v>#REF!</v>
      </c>
      <c r="P102" s="419" t="e">
        <f t="shared" si="43"/>
        <v>#REF!</v>
      </c>
      <c r="Q102" s="369">
        <v>25</v>
      </c>
      <c r="R102" s="369" t="e">
        <f t="shared" si="44"/>
        <v>#REF!</v>
      </c>
      <c r="S102" s="369"/>
      <c r="T102" s="369"/>
      <c r="U102" s="369"/>
      <c r="V102" s="469">
        <v>25</v>
      </c>
      <c r="W102" s="467">
        <f t="shared" si="38"/>
        <v>2023</v>
      </c>
      <c r="X102" s="468">
        <f t="shared" si="39"/>
        <v>0</v>
      </c>
      <c r="Y102" s="383">
        <f t="shared" si="40"/>
        <v>0</v>
      </c>
    </row>
    <row r="103" spans="1:25" ht="22.5" customHeight="1">
      <c r="A103" s="828"/>
      <c r="B103" s="434" t="s">
        <v>301</v>
      </c>
      <c r="C103" s="415"/>
      <c r="D103" s="416"/>
      <c r="E103" s="416"/>
      <c r="F103" s="417"/>
      <c r="G103" s="410"/>
      <c r="H103" s="416"/>
      <c r="I103" s="416"/>
      <c r="J103" s="418"/>
      <c r="K103" s="416"/>
      <c r="L103" s="418"/>
      <c r="M103" s="419" t="e">
        <f t="shared" si="33"/>
        <v>#REF!</v>
      </c>
      <c r="N103" s="419" t="e">
        <f t="shared" si="41"/>
        <v>#REF!</v>
      </c>
      <c r="O103" s="369" t="e">
        <f t="shared" si="42"/>
        <v>#REF!</v>
      </c>
      <c r="P103" s="419" t="e">
        <f t="shared" si="43"/>
        <v>#REF!</v>
      </c>
      <c r="Q103" s="369">
        <v>30</v>
      </c>
      <c r="R103" s="369" t="e">
        <f t="shared" si="44"/>
        <v>#REF!</v>
      </c>
      <c r="S103" s="369"/>
      <c r="T103" s="369"/>
      <c r="U103" s="369"/>
      <c r="V103" s="469">
        <v>30</v>
      </c>
      <c r="W103" s="467">
        <f t="shared" si="38"/>
        <v>2023</v>
      </c>
      <c r="X103" s="468">
        <f t="shared" si="39"/>
        <v>0</v>
      </c>
      <c r="Y103" s="383">
        <f t="shared" si="40"/>
        <v>0</v>
      </c>
    </row>
    <row r="104" spans="1:25" ht="24.75" customHeight="1">
      <c r="A104" s="828"/>
      <c r="B104" s="434" t="s">
        <v>302</v>
      </c>
      <c r="C104" s="415"/>
      <c r="D104" s="416"/>
      <c r="E104" s="416"/>
      <c r="F104" s="417"/>
      <c r="G104" s="410"/>
      <c r="H104" s="416"/>
      <c r="I104" s="416"/>
      <c r="J104" s="418"/>
      <c r="K104" s="416"/>
      <c r="L104" s="418"/>
      <c r="M104" s="419" t="e">
        <f t="shared" si="33"/>
        <v>#REF!</v>
      </c>
      <c r="N104" s="419" t="e">
        <f t="shared" si="41"/>
        <v>#REF!</v>
      </c>
      <c r="O104" s="369" t="e">
        <f t="shared" si="42"/>
        <v>#REF!</v>
      </c>
      <c r="P104" s="419" t="e">
        <f t="shared" si="43"/>
        <v>#REF!</v>
      </c>
      <c r="Q104" s="369">
        <v>35</v>
      </c>
      <c r="R104" s="369" t="e">
        <f t="shared" si="44"/>
        <v>#REF!</v>
      </c>
      <c r="S104" s="369"/>
      <c r="T104" s="369"/>
      <c r="U104" s="369"/>
      <c r="V104" s="469">
        <v>35</v>
      </c>
      <c r="W104" s="467">
        <f t="shared" si="38"/>
        <v>2023</v>
      </c>
      <c r="X104" s="468">
        <f t="shared" si="39"/>
        <v>0</v>
      </c>
      <c r="Y104" s="383">
        <f t="shared" si="40"/>
        <v>0</v>
      </c>
    </row>
    <row r="105" spans="1:25" ht="24" customHeight="1">
      <c r="A105" s="828"/>
      <c r="B105" s="434" t="s">
        <v>303</v>
      </c>
      <c r="C105" s="415"/>
      <c r="D105" s="416"/>
      <c r="E105" s="416"/>
      <c r="F105" s="417"/>
      <c r="G105" s="410"/>
      <c r="H105" s="416"/>
      <c r="I105" s="416"/>
      <c r="J105" s="418"/>
      <c r="K105" s="416"/>
      <c r="L105" s="418"/>
      <c r="M105" s="419" t="e">
        <f t="shared" si="33"/>
        <v>#REF!</v>
      </c>
      <c r="N105" s="419" t="e">
        <f t="shared" si="41"/>
        <v>#REF!</v>
      </c>
      <c r="O105" s="369" t="e">
        <f t="shared" si="42"/>
        <v>#REF!</v>
      </c>
      <c r="P105" s="419" t="e">
        <f t="shared" si="43"/>
        <v>#REF!</v>
      </c>
      <c r="Q105" s="369">
        <v>40</v>
      </c>
      <c r="R105" s="369" t="e">
        <f t="shared" si="44"/>
        <v>#REF!</v>
      </c>
      <c r="S105" s="369"/>
      <c r="T105" s="369"/>
      <c r="U105" s="369"/>
      <c r="V105" s="469">
        <v>40</v>
      </c>
      <c r="W105" s="467">
        <f t="shared" si="38"/>
        <v>2023</v>
      </c>
      <c r="X105" s="468">
        <f t="shared" si="39"/>
        <v>0</v>
      </c>
      <c r="Y105" s="383">
        <f t="shared" si="40"/>
        <v>0</v>
      </c>
    </row>
    <row r="106" spans="1:25" ht="18" customHeight="1">
      <c r="A106" s="828"/>
      <c r="B106" s="434" t="s">
        <v>304</v>
      </c>
      <c r="C106" s="415"/>
      <c r="D106" s="416"/>
      <c r="E106" s="416"/>
      <c r="F106" s="439"/>
      <c r="G106" s="410"/>
      <c r="H106" s="416"/>
      <c r="I106" s="416"/>
      <c r="J106" s="418"/>
      <c r="K106" s="416"/>
      <c r="L106" s="418"/>
      <c r="M106" s="419" t="e">
        <f t="shared" si="33"/>
        <v>#REF!</v>
      </c>
      <c r="N106" s="419" t="e">
        <f t="shared" si="41"/>
        <v>#REF!</v>
      </c>
      <c r="O106" s="369" t="e">
        <f t="shared" si="42"/>
        <v>#REF!</v>
      </c>
      <c r="P106" s="419" t="e">
        <f t="shared" si="43"/>
        <v>#REF!</v>
      </c>
      <c r="Q106" s="369">
        <v>25</v>
      </c>
      <c r="R106" s="369" t="e">
        <f t="shared" si="44"/>
        <v>#REF!</v>
      </c>
      <c r="S106" s="369"/>
      <c r="T106" s="369"/>
      <c r="U106" s="369"/>
      <c r="V106" s="469">
        <f>25+0.6*F106</f>
        <v>25</v>
      </c>
      <c r="W106" s="467">
        <f t="shared" si="38"/>
        <v>2023</v>
      </c>
      <c r="X106" s="468">
        <f t="shared" si="39"/>
        <v>0</v>
      </c>
      <c r="Y106" s="383">
        <f t="shared" si="40"/>
        <v>0</v>
      </c>
    </row>
    <row r="107" spans="1:25" ht="41.25" thickBot="1">
      <c r="A107" s="829"/>
      <c r="B107" s="436" t="s">
        <v>459</v>
      </c>
      <c r="C107" s="415"/>
      <c r="D107" s="416"/>
      <c r="E107" s="416"/>
      <c r="F107" s="410"/>
      <c r="G107" s="410"/>
      <c r="H107" s="416"/>
      <c r="I107" s="416"/>
      <c r="J107" s="418"/>
      <c r="K107" s="416"/>
      <c r="L107" s="418"/>
      <c r="M107" s="419" t="e">
        <f t="shared" si="33"/>
        <v>#REF!</v>
      </c>
      <c r="N107" s="419" t="e">
        <f t="shared" si="41"/>
        <v>#REF!</v>
      </c>
      <c r="O107" s="369" t="e">
        <f t="shared" si="42"/>
        <v>#REF!</v>
      </c>
      <c r="P107" s="419" t="e">
        <f t="shared" si="43"/>
        <v>#REF!</v>
      </c>
      <c r="Q107" s="369">
        <v>50</v>
      </c>
      <c r="R107" s="369" t="e">
        <f t="shared" si="44"/>
        <v>#REF!</v>
      </c>
      <c r="S107" s="369"/>
      <c r="T107" s="369"/>
      <c r="U107" s="369"/>
      <c r="V107" s="469">
        <f>50+0.6*F107</f>
        <v>50</v>
      </c>
      <c r="W107" s="467">
        <f t="shared" si="38"/>
        <v>2023</v>
      </c>
      <c r="X107" s="468">
        <f t="shared" si="39"/>
        <v>0</v>
      </c>
      <c r="Y107" s="383">
        <f t="shared" si="40"/>
        <v>0</v>
      </c>
    </row>
    <row r="108" spans="1:25" ht="17.25" customHeight="1">
      <c r="A108" s="838" t="s">
        <v>642</v>
      </c>
      <c r="B108" s="433" t="s">
        <v>298</v>
      </c>
      <c r="C108" s="415"/>
      <c r="D108" s="416"/>
      <c r="E108" s="416"/>
      <c r="F108" s="417"/>
      <c r="G108" s="410"/>
      <c r="H108" s="416"/>
      <c r="I108" s="416"/>
      <c r="J108" s="418"/>
      <c r="K108" s="416"/>
      <c r="L108" s="418"/>
      <c r="M108" s="419"/>
      <c r="N108" s="419"/>
      <c r="O108" s="369"/>
      <c r="P108" s="419"/>
      <c r="Q108" s="369"/>
      <c r="R108" s="369"/>
      <c r="S108" s="369"/>
      <c r="T108" s="369"/>
      <c r="U108" s="369"/>
      <c r="V108" s="469">
        <v>2</v>
      </c>
      <c r="W108" s="467">
        <f aca="true" t="shared" si="45" ref="W108:W115">2023-E108</f>
        <v>2023</v>
      </c>
      <c r="X108" s="468">
        <f aca="true" t="shared" si="46" ref="X108:X115">IF(W108&lt;=8,V108*100%,(IF(W108&lt;=9,V108*80%,(IF(W108&lt;=10,V108*60%,(IF(W108&lt;=11,V108*40%,IF(W108&lt;=12,V108*20%,0))))))))</f>
        <v>0</v>
      </c>
      <c r="Y108" s="383">
        <f aca="true" t="shared" si="47" ref="Y108:Y115">X108</f>
        <v>0</v>
      </c>
    </row>
    <row r="109" spans="1:25" ht="18" customHeight="1">
      <c r="A109" s="828"/>
      <c r="B109" s="434" t="s">
        <v>299</v>
      </c>
      <c r="C109" s="415"/>
      <c r="D109" s="416"/>
      <c r="E109" s="416"/>
      <c r="F109" s="417"/>
      <c r="G109" s="410"/>
      <c r="H109" s="416"/>
      <c r="I109" s="416"/>
      <c r="J109" s="418"/>
      <c r="K109" s="416"/>
      <c r="L109" s="418"/>
      <c r="M109" s="419" t="e">
        <f t="shared" si="33"/>
        <v>#REF!</v>
      </c>
      <c r="N109" s="419" t="e">
        <f aca="true" t="shared" si="48" ref="N109:N115">M109-8</f>
        <v>#REF!</v>
      </c>
      <c r="O109" s="369" t="e">
        <f aca="true" t="shared" si="49" ref="O109:O115">N109*20</f>
        <v>#REF!</v>
      </c>
      <c r="P109" s="419" t="e">
        <f aca="true" t="shared" si="50" ref="P109:P115">12-M109</f>
        <v>#REF!</v>
      </c>
      <c r="Q109" s="369">
        <v>15</v>
      </c>
      <c r="R109" s="369" t="e">
        <f aca="true" t="shared" si="51" ref="R109:R115">IF(O109&gt;0,Q109-(Q109*O109)/100,Q109)</f>
        <v>#REF!</v>
      </c>
      <c r="S109" s="369"/>
      <c r="T109" s="369"/>
      <c r="U109" s="369"/>
      <c r="V109" s="469">
        <v>15</v>
      </c>
      <c r="W109" s="467">
        <f t="shared" si="45"/>
        <v>2023</v>
      </c>
      <c r="X109" s="468">
        <f t="shared" si="46"/>
        <v>0</v>
      </c>
      <c r="Y109" s="383">
        <f t="shared" si="47"/>
        <v>0</v>
      </c>
    </row>
    <row r="110" spans="1:25" ht="21" customHeight="1">
      <c r="A110" s="828"/>
      <c r="B110" s="434" t="s">
        <v>300</v>
      </c>
      <c r="C110" s="415"/>
      <c r="D110" s="416"/>
      <c r="E110" s="416"/>
      <c r="F110" s="417"/>
      <c r="G110" s="410"/>
      <c r="H110" s="416"/>
      <c r="I110" s="416"/>
      <c r="J110" s="418"/>
      <c r="K110" s="416"/>
      <c r="L110" s="418"/>
      <c r="M110" s="419" t="e">
        <f t="shared" si="33"/>
        <v>#REF!</v>
      </c>
      <c r="N110" s="419" t="e">
        <f t="shared" si="48"/>
        <v>#REF!</v>
      </c>
      <c r="O110" s="369" t="e">
        <f t="shared" si="49"/>
        <v>#REF!</v>
      </c>
      <c r="P110" s="419" t="e">
        <f t="shared" si="50"/>
        <v>#REF!</v>
      </c>
      <c r="Q110" s="369">
        <v>25</v>
      </c>
      <c r="R110" s="369" t="e">
        <f t="shared" si="51"/>
        <v>#REF!</v>
      </c>
      <c r="S110" s="369"/>
      <c r="T110" s="369"/>
      <c r="U110" s="369"/>
      <c r="V110" s="469">
        <v>25</v>
      </c>
      <c r="W110" s="467">
        <f t="shared" si="45"/>
        <v>2023</v>
      </c>
      <c r="X110" s="468">
        <f t="shared" si="46"/>
        <v>0</v>
      </c>
      <c r="Y110" s="383">
        <f t="shared" si="47"/>
        <v>0</v>
      </c>
    </row>
    <row r="111" spans="1:25" ht="22.5" customHeight="1">
      <c r="A111" s="828"/>
      <c r="B111" s="434" t="s">
        <v>301</v>
      </c>
      <c r="C111" s="415"/>
      <c r="D111" s="416"/>
      <c r="E111" s="416"/>
      <c r="F111" s="417"/>
      <c r="G111" s="410"/>
      <c r="H111" s="416"/>
      <c r="I111" s="416"/>
      <c r="J111" s="418"/>
      <c r="K111" s="416"/>
      <c r="L111" s="418"/>
      <c r="M111" s="419" t="e">
        <f t="shared" si="33"/>
        <v>#REF!</v>
      </c>
      <c r="N111" s="419" t="e">
        <f t="shared" si="48"/>
        <v>#REF!</v>
      </c>
      <c r="O111" s="369" t="e">
        <f t="shared" si="49"/>
        <v>#REF!</v>
      </c>
      <c r="P111" s="419" t="e">
        <f t="shared" si="50"/>
        <v>#REF!</v>
      </c>
      <c r="Q111" s="369">
        <v>30</v>
      </c>
      <c r="R111" s="369" t="e">
        <f t="shared" si="51"/>
        <v>#REF!</v>
      </c>
      <c r="S111" s="369"/>
      <c r="T111" s="369"/>
      <c r="U111" s="369"/>
      <c r="V111" s="469">
        <v>30</v>
      </c>
      <c r="W111" s="467">
        <f t="shared" si="45"/>
        <v>2023</v>
      </c>
      <c r="X111" s="468">
        <f t="shared" si="46"/>
        <v>0</v>
      </c>
      <c r="Y111" s="383">
        <f t="shared" si="47"/>
        <v>0</v>
      </c>
    </row>
    <row r="112" spans="1:25" ht="24.75" customHeight="1">
      <c r="A112" s="828"/>
      <c r="B112" s="434" t="s">
        <v>302</v>
      </c>
      <c r="C112" s="415"/>
      <c r="D112" s="416"/>
      <c r="E112" s="416"/>
      <c r="F112" s="417"/>
      <c r="G112" s="410"/>
      <c r="H112" s="416"/>
      <c r="I112" s="416"/>
      <c r="J112" s="418"/>
      <c r="K112" s="416"/>
      <c r="L112" s="418"/>
      <c r="M112" s="419" t="e">
        <f t="shared" si="33"/>
        <v>#REF!</v>
      </c>
      <c r="N112" s="419" t="e">
        <f t="shared" si="48"/>
        <v>#REF!</v>
      </c>
      <c r="O112" s="369" t="e">
        <f t="shared" si="49"/>
        <v>#REF!</v>
      </c>
      <c r="P112" s="419" t="e">
        <f t="shared" si="50"/>
        <v>#REF!</v>
      </c>
      <c r="Q112" s="369">
        <v>35</v>
      </c>
      <c r="R112" s="369" t="e">
        <f t="shared" si="51"/>
        <v>#REF!</v>
      </c>
      <c r="S112" s="369"/>
      <c r="T112" s="369"/>
      <c r="U112" s="369"/>
      <c r="V112" s="469">
        <v>35</v>
      </c>
      <c r="W112" s="467">
        <f t="shared" si="45"/>
        <v>2023</v>
      </c>
      <c r="X112" s="468">
        <f t="shared" si="46"/>
        <v>0</v>
      </c>
      <c r="Y112" s="383">
        <f t="shared" si="47"/>
        <v>0</v>
      </c>
    </row>
    <row r="113" spans="1:25" ht="24" customHeight="1">
      <c r="A113" s="828"/>
      <c r="B113" s="434" t="s">
        <v>303</v>
      </c>
      <c r="C113" s="415"/>
      <c r="D113" s="416"/>
      <c r="E113" s="416"/>
      <c r="F113" s="417"/>
      <c r="G113" s="410"/>
      <c r="H113" s="416"/>
      <c r="I113" s="416"/>
      <c r="J113" s="418"/>
      <c r="K113" s="416"/>
      <c r="L113" s="418"/>
      <c r="M113" s="419" t="e">
        <f t="shared" si="33"/>
        <v>#REF!</v>
      </c>
      <c r="N113" s="419" t="e">
        <f t="shared" si="48"/>
        <v>#REF!</v>
      </c>
      <c r="O113" s="369" t="e">
        <f t="shared" si="49"/>
        <v>#REF!</v>
      </c>
      <c r="P113" s="419" t="e">
        <f t="shared" si="50"/>
        <v>#REF!</v>
      </c>
      <c r="Q113" s="369">
        <v>40</v>
      </c>
      <c r="R113" s="369" t="e">
        <f t="shared" si="51"/>
        <v>#REF!</v>
      </c>
      <c r="S113" s="369"/>
      <c r="T113" s="369"/>
      <c r="U113" s="369"/>
      <c r="V113" s="469">
        <v>40</v>
      </c>
      <c r="W113" s="467">
        <f t="shared" si="45"/>
        <v>2023</v>
      </c>
      <c r="X113" s="468">
        <f t="shared" si="46"/>
        <v>0</v>
      </c>
      <c r="Y113" s="383">
        <f t="shared" si="47"/>
        <v>0</v>
      </c>
    </row>
    <row r="114" spans="1:25" ht="18" customHeight="1">
      <c r="A114" s="828"/>
      <c r="B114" s="434" t="s">
        <v>304</v>
      </c>
      <c r="C114" s="415"/>
      <c r="D114" s="416"/>
      <c r="E114" s="416"/>
      <c r="F114" s="439"/>
      <c r="G114" s="410"/>
      <c r="H114" s="416"/>
      <c r="I114" s="416"/>
      <c r="J114" s="418"/>
      <c r="K114" s="416"/>
      <c r="L114" s="418"/>
      <c r="M114" s="419" t="e">
        <f t="shared" si="33"/>
        <v>#REF!</v>
      </c>
      <c r="N114" s="419" t="e">
        <f t="shared" si="48"/>
        <v>#REF!</v>
      </c>
      <c r="O114" s="369" t="e">
        <f t="shared" si="49"/>
        <v>#REF!</v>
      </c>
      <c r="P114" s="419" t="e">
        <f t="shared" si="50"/>
        <v>#REF!</v>
      </c>
      <c r="Q114" s="369">
        <v>25</v>
      </c>
      <c r="R114" s="369" t="e">
        <f t="shared" si="51"/>
        <v>#REF!</v>
      </c>
      <c r="S114" s="369"/>
      <c r="T114" s="369"/>
      <c r="U114" s="369"/>
      <c r="V114" s="469">
        <f>25+0.6*F114</f>
        <v>25</v>
      </c>
      <c r="W114" s="467">
        <f t="shared" si="45"/>
        <v>2023</v>
      </c>
      <c r="X114" s="468">
        <f t="shared" si="46"/>
        <v>0</v>
      </c>
      <c r="Y114" s="383">
        <f t="shared" si="47"/>
        <v>0</v>
      </c>
    </row>
    <row r="115" spans="1:25" ht="41.25" thickBot="1">
      <c r="A115" s="829"/>
      <c r="B115" s="436" t="s">
        <v>459</v>
      </c>
      <c r="C115" s="415"/>
      <c r="D115" s="416"/>
      <c r="E115" s="416"/>
      <c r="F115" s="410"/>
      <c r="G115" s="410"/>
      <c r="H115" s="416"/>
      <c r="I115" s="416"/>
      <c r="J115" s="418"/>
      <c r="K115" s="416"/>
      <c r="L115" s="418"/>
      <c r="M115" s="419" t="e">
        <f t="shared" si="33"/>
        <v>#REF!</v>
      </c>
      <c r="N115" s="419" t="e">
        <f t="shared" si="48"/>
        <v>#REF!</v>
      </c>
      <c r="O115" s="369" t="e">
        <f t="shared" si="49"/>
        <v>#REF!</v>
      </c>
      <c r="P115" s="419" t="e">
        <f t="shared" si="50"/>
        <v>#REF!</v>
      </c>
      <c r="Q115" s="369">
        <v>50</v>
      </c>
      <c r="R115" s="369" t="e">
        <f t="shared" si="51"/>
        <v>#REF!</v>
      </c>
      <c r="S115" s="369"/>
      <c r="T115" s="369"/>
      <c r="U115" s="369"/>
      <c r="V115" s="469">
        <f>50+0.6*F115</f>
        <v>50</v>
      </c>
      <c r="W115" s="467">
        <f t="shared" si="45"/>
        <v>2023</v>
      </c>
      <c r="X115" s="468">
        <f t="shared" si="46"/>
        <v>0</v>
      </c>
      <c r="Y115" s="383">
        <f t="shared" si="47"/>
        <v>0</v>
      </c>
    </row>
    <row r="116" spans="1:25" ht="17.25" customHeight="1">
      <c r="A116" s="838" t="s">
        <v>643</v>
      </c>
      <c r="B116" s="433" t="s">
        <v>298</v>
      </c>
      <c r="C116" s="415"/>
      <c r="D116" s="416"/>
      <c r="E116" s="416"/>
      <c r="F116" s="417"/>
      <c r="G116" s="410"/>
      <c r="H116" s="416"/>
      <c r="I116" s="416"/>
      <c r="J116" s="418"/>
      <c r="K116" s="416"/>
      <c r="L116" s="418"/>
      <c r="M116" s="419"/>
      <c r="N116" s="419"/>
      <c r="O116" s="369"/>
      <c r="P116" s="419"/>
      <c r="Q116" s="369"/>
      <c r="R116" s="369"/>
      <c r="S116" s="369"/>
      <c r="T116" s="369"/>
      <c r="U116" s="369"/>
      <c r="V116" s="469">
        <v>2</v>
      </c>
      <c r="W116" s="467">
        <f aca="true" t="shared" si="52" ref="W116:W123">2023-E116</f>
        <v>2023</v>
      </c>
      <c r="X116" s="468">
        <f aca="true" t="shared" si="53" ref="X116:X123">IF(W116&lt;=8,V116*100%,(IF(W116&lt;=9,V116*80%,(IF(W116&lt;=10,V116*60%,(IF(W116&lt;=11,V116*40%,IF(W116&lt;=12,V116*20%,0))))))))</f>
        <v>0</v>
      </c>
      <c r="Y116" s="383">
        <f aca="true" t="shared" si="54" ref="Y116:Y123">X116</f>
        <v>0</v>
      </c>
    </row>
    <row r="117" spans="1:25" ht="18" customHeight="1">
      <c r="A117" s="828"/>
      <c r="B117" s="434" t="s">
        <v>299</v>
      </c>
      <c r="C117" s="415"/>
      <c r="D117" s="416"/>
      <c r="E117" s="416"/>
      <c r="F117" s="417"/>
      <c r="G117" s="410"/>
      <c r="H117" s="416"/>
      <c r="I117" s="416"/>
      <c r="J117" s="418"/>
      <c r="K117" s="416"/>
      <c r="L117" s="418"/>
      <c r="M117" s="419" t="e">
        <f t="shared" si="33"/>
        <v>#REF!</v>
      </c>
      <c r="N117" s="419" t="e">
        <f aca="true" t="shared" si="55" ref="N117:N123">M117-8</f>
        <v>#REF!</v>
      </c>
      <c r="O117" s="369" t="e">
        <f aca="true" t="shared" si="56" ref="O117:O123">N117*20</f>
        <v>#REF!</v>
      </c>
      <c r="P117" s="419" t="e">
        <f aca="true" t="shared" si="57" ref="P117:P123">12-M117</f>
        <v>#REF!</v>
      </c>
      <c r="Q117" s="369">
        <v>15</v>
      </c>
      <c r="R117" s="369" t="e">
        <f aca="true" t="shared" si="58" ref="R117:R123">IF(O117&gt;0,Q117-(Q117*O117)/100,Q117)</f>
        <v>#REF!</v>
      </c>
      <c r="S117" s="369"/>
      <c r="T117" s="369"/>
      <c r="U117" s="369"/>
      <c r="V117" s="469">
        <v>15</v>
      </c>
      <c r="W117" s="467">
        <f t="shared" si="52"/>
        <v>2023</v>
      </c>
      <c r="X117" s="468">
        <f t="shared" si="53"/>
        <v>0</v>
      </c>
      <c r="Y117" s="383">
        <f t="shared" si="54"/>
        <v>0</v>
      </c>
    </row>
    <row r="118" spans="1:25" ht="21" customHeight="1">
      <c r="A118" s="828"/>
      <c r="B118" s="434" t="s">
        <v>300</v>
      </c>
      <c r="C118" s="415"/>
      <c r="D118" s="416"/>
      <c r="E118" s="416"/>
      <c r="F118" s="417"/>
      <c r="G118" s="410"/>
      <c r="H118" s="416"/>
      <c r="I118" s="416"/>
      <c r="J118" s="418"/>
      <c r="K118" s="416"/>
      <c r="L118" s="418"/>
      <c r="M118" s="419" t="e">
        <f t="shared" si="33"/>
        <v>#REF!</v>
      </c>
      <c r="N118" s="419" t="e">
        <f t="shared" si="55"/>
        <v>#REF!</v>
      </c>
      <c r="O118" s="369" t="e">
        <f t="shared" si="56"/>
        <v>#REF!</v>
      </c>
      <c r="P118" s="419" t="e">
        <f t="shared" si="57"/>
        <v>#REF!</v>
      </c>
      <c r="Q118" s="369">
        <v>25</v>
      </c>
      <c r="R118" s="369" t="e">
        <f t="shared" si="58"/>
        <v>#REF!</v>
      </c>
      <c r="S118" s="369"/>
      <c r="T118" s="369"/>
      <c r="U118" s="369"/>
      <c r="V118" s="469">
        <v>25</v>
      </c>
      <c r="W118" s="467">
        <f t="shared" si="52"/>
        <v>2023</v>
      </c>
      <c r="X118" s="468">
        <f t="shared" si="53"/>
        <v>0</v>
      </c>
      <c r="Y118" s="383">
        <f t="shared" si="54"/>
        <v>0</v>
      </c>
    </row>
    <row r="119" spans="1:25" ht="22.5" customHeight="1">
      <c r="A119" s="828"/>
      <c r="B119" s="434" t="s">
        <v>301</v>
      </c>
      <c r="C119" s="415"/>
      <c r="D119" s="416"/>
      <c r="E119" s="416"/>
      <c r="F119" s="417"/>
      <c r="G119" s="410"/>
      <c r="H119" s="416"/>
      <c r="I119" s="416"/>
      <c r="J119" s="418"/>
      <c r="K119" s="416"/>
      <c r="L119" s="418"/>
      <c r="M119" s="419" t="e">
        <f t="shared" si="33"/>
        <v>#REF!</v>
      </c>
      <c r="N119" s="419" t="e">
        <f t="shared" si="55"/>
        <v>#REF!</v>
      </c>
      <c r="O119" s="369" t="e">
        <f t="shared" si="56"/>
        <v>#REF!</v>
      </c>
      <c r="P119" s="419" t="e">
        <f t="shared" si="57"/>
        <v>#REF!</v>
      </c>
      <c r="Q119" s="369">
        <v>30</v>
      </c>
      <c r="R119" s="369" t="e">
        <f t="shared" si="58"/>
        <v>#REF!</v>
      </c>
      <c r="S119" s="369"/>
      <c r="T119" s="369"/>
      <c r="U119" s="369"/>
      <c r="V119" s="469">
        <v>30</v>
      </c>
      <c r="W119" s="467">
        <f t="shared" si="52"/>
        <v>2023</v>
      </c>
      <c r="X119" s="468">
        <f t="shared" si="53"/>
        <v>0</v>
      </c>
      <c r="Y119" s="383">
        <f t="shared" si="54"/>
        <v>0</v>
      </c>
    </row>
    <row r="120" spans="1:25" ht="24.75" customHeight="1">
      <c r="A120" s="828"/>
      <c r="B120" s="434" t="s">
        <v>302</v>
      </c>
      <c r="C120" s="415"/>
      <c r="D120" s="416"/>
      <c r="E120" s="416"/>
      <c r="F120" s="417"/>
      <c r="G120" s="410"/>
      <c r="H120" s="416"/>
      <c r="I120" s="416"/>
      <c r="J120" s="418"/>
      <c r="K120" s="416"/>
      <c r="L120" s="418"/>
      <c r="M120" s="419" t="e">
        <f t="shared" si="33"/>
        <v>#REF!</v>
      </c>
      <c r="N120" s="419" t="e">
        <f t="shared" si="55"/>
        <v>#REF!</v>
      </c>
      <c r="O120" s="369" t="e">
        <f t="shared" si="56"/>
        <v>#REF!</v>
      </c>
      <c r="P120" s="419" t="e">
        <f t="shared" si="57"/>
        <v>#REF!</v>
      </c>
      <c r="Q120" s="369">
        <v>35</v>
      </c>
      <c r="R120" s="369" t="e">
        <f t="shared" si="58"/>
        <v>#REF!</v>
      </c>
      <c r="S120" s="369"/>
      <c r="T120" s="369"/>
      <c r="U120" s="369"/>
      <c r="V120" s="469">
        <v>35</v>
      </c>
      <c r="W120" s="467">
        <f t="shared" si="52"/>
        <v>2023</v>
      </c>
      <c r="X120" s="468">
        <f t="shared" si="53"/>
        <v>0</v>
      </c>
      <c r="Y120" s="383">
        <f t="shared" si="54"/>
        <v>0</v>
      </c>
    </row>
    <row r="121" spans="1:25" ht="24" customHeight="1">
      <c r="A121" s="828"/>
      <c r="B121" s="434" t="s">
        <v>303</v>
      </c>
      <c r="C121" s="415"/>
      <c r="D121" s="416"/>
      <c r="E121" s="416"/>
      <c r="F121" s="417"/>
      <c r="G121" s="410"/>
      <c r="H121" s="416"/>
      <c r="I121" s="416"/>
      <c r="J121" s="418"/>
      <c r="K121" s="416"/>
      <c r="L121" s="418"/>
      <c r="M121" s="419" t="e">
        <f t="shared" si="33"/>
        <v>#REF!</v>
      </c>
      <c r="N121" s="419" t="e">
        <f t="shared" si="55"/>
        <v>#REF!</v>
      </c>
      <c r="O121" s="369" t="e">
        <f t="shared" si="56"/>
        <v>#REF!</v>
      </c>
      <c r="P121" s="419" t="e">
        <f t="shared" si="57"/>
        <v>#REF!</v>
      </c>
      <c r="Q121" s="369">
        <v>40</v>
      </c>
      <c r="R121" s="369" t="e">
        <f t="shared" si="58"/>
        <v>#REF!</v>
      </c>
      <c r="S121" s="369"/>
      <c r="T121" s="369"/>
      <c r="U121" s="369"/>
      <c r="V121" s="469">
        <v>40</v>
      </c>
      <c r="W121" s="467">
        <f t="shared" si="52"/>
        <v>2023</v>
      </c>
      <c r="X121" s="468">
        <f t="shared" si="53"/>
        <v>0</v>
      </c>
      <c r="Y121" s="383">
        <f t="shared" si="54"/>
        <v>0</v>
      </c>
    </row>
    <row r="122" spans="1:25" ht="18" customHeight="1">
      <c r="A122" s="828"/>
      <c r="B122" s="434" t="s">
        <v>304</v>
      </c>
      <c r="C122" s="415"/>
      <c r="D122" s="416"/>
      <c r="E122" s="416"/>
      <c r="F122" s="439"/>
      <c r="G122" s="410"/>
      <c r="H122" s="416"/>
      <c r="I122" s="416"/>
      <c r="J122" s="418"/>
      <c r="K122" s="416"/>
      <c r="L122" s="418"/>
      <c r="M122" s="419" t="e">
        <f t="shared" si="33"/>
        <v>#REF!</v>
      </c>
      <c r="N122" s="419" t="e">
        <f t="shared" si="55"/>
        <v>#REF!</v>
      </c>
      <c r="O122" s="369" t="e">
        <f t="shared" si="56"/>
        <v>#REF!</v>
      </c>
      <c r="P122" s="419" t="e">
        <f t="shared" si="57"/>
        <v>#REF!</v>
      </c>
      <c r="Q122" s="369">
        <v>25</v>
      </c>
      <c r="R122" s="369" t="e">
        <f t="shared" si="58"/>
        <v>#REF!</v>
      </c>
      <c r="S122" s="369"/>
      <c r="T122" s="369"/>
      <c r="U122" s="369"/>
      <c r="V122" s="469">
        <f>25+0.6*F122</f>
        <v>25</v>
      </c>
      <c r="W122" s="467">
        <f t="shared" si="52"/>
        <v>2023</v>
      </c>
      <c r="X122" s="468">
        <f t="shared" si="53"/>
        <v>0</v>
      </c>
      <c r="Y122" s="383">
        <f t="shared" si="54"/>
        <v>0</v>
      </c>
    </row>
    <row r="123" spans="1:25" ht="41.25" thickBot="1">
      <c r="A123" s="829"/>
      <c r="B123" s="436" t="s">
        <v>459</v>
      </c>
      <c r="C123" s="415"/>
      <c r="D123" s="416"/>
      <c r="E123" s="416"/>
      <c r="F123" s="410"/>
      <c r="G123" s="410"/>
      <c r="H123" s="416"/>
      <c r="I123" s="416"/>
      <c r="J123" s="418"/>
      <c r="K123" s="416"/>
      <c r="L123" s="418"/>
      <c r="M123" s="419" t="e">
        <f t="shared" si="33"/>
        <v>#REF!</v>
      </c>
      <c r="N123" s="419" t="e">
        <f t="shared" si="55"/>
        <v>#REF!</v>
      </c>
      <c r="O123" s="369" t="e">
        <f t="shared" si="56"/>
        <v>#REF!</v>
      </c>
      <c r="P123" s="419" t="e">
        <f t="shared" si="57"/>
        <v>#REF!</v>
      </c>
      <c r="Q123" s="369">
        <v>50</v>
      </c>
      <c r="R123" s="369" t="e">
        <f t="shared" si="58"/>
        <v>#REF!</v>
      </c>
      <c r="S123" s="369"/>
      <c r="T123" s="369"/>
      <c r="U123" s="369"/>
      <c r="V123" s="469">
        <f>50+0.6*F123</f>
        <v>50</v>
      </c>
      <c r="W123" s="467">
        <f t="shared" si="52"/>
        <v>2023</v>
      </c>
      <c r="X123" s="468">
        <f t="shared" si="53"/>
        <v>0</v>
      </c>
      <c r="Y123" s="383">
        <f t="shared" si="54"/>
        <v>0</v>
      </c>
    </row>
    <row r="124" spans="1:25" ht="18.75" customHeight="1">
      <c r="A124" s="832" t="s">
        <v>644</v>
      </c>
      <c r="B124" s="440" t="s">
        <v>306</v>
      </c>
      <c r="C124" s="416"/>
      <c r="D124" s="416"/>
      <c r="E124" s="416"/>
      <c r="F124" s="439"/>
      <c r="G124" s="410"/>
      <c r="H124" s="416"/>
      <c r="I124" s="416"/>
      <c r="J124" s="418"/>
      <c r="K124" s="416"/>
      <c r="L124" s="418"/>
      <c r="M124" s="419"/>
      <c r="N124" s="419"/>
      <c r="O124" s="369"/>
      <c r="P124" s="419"/>
      <c r="Q124" s="369"/>
      <c r="R124" s="369"/>
      <c r="S124" s="369"/>
      <c r="T124" s="369"/>
      <c r="U124" s="369"/>
      <c r="V124" s="469">
        <v>6</v>
      </c>
      <c r="W124" s="467">
        <f>2023-E124</f>
        <v>2023</v>
      </c>
      <c r="X124" s="468">
        <f>IF(W124&lt;=8,V124*100%,(IF(W124&lt;=9,V124*80%,(IF(W124&lt;=10,V124*60%,(IF(W124&lt;=11,V124*40%,IF(W124&lt;=12,V124*20%,0))))))))</f>
        <v>0</v>
      </c>
      <c r="Y124" s="383">
        <f>X124</f>
        <v>0</v>
      </c>
    </row>
    <row r="125" spans="1:25" ht="21.75" customHeight="1">
      <c r="A125" s="833"/>
      <c r="B125" s="441" t="s">
        <v>307</v>
      </c>
      <c r="C125" s="416"/>
      <c r="D125" s="416"/>
      <c r="E125" s="416"/>
      <c r="F125" s="439"/>
      <c r="G125" s="410"/>
      <c r="H125" s="416"/>
      <c r="I125" s="416"/>
      <c r="J125" s="418"/>
      <c r="K125" s="416"/>
      <c r="L125" s="418"/>
      <c r="M125" s="419"/>
      <c r="N125" s="419"/>
      <c r="O125" s="369"/>
      <c r="P125" s="419"/>
      <c r="Q125" s="369"/>
      <c r="R125" s="369"/>
      <c r="S125" s="369"/>
      <c r="T125" s="369"/>
      <c r="U125" s="369"/>
      <c r="V125" s="469">
        <v>4</v>
      </c>
      <c r="W125" s="467">
        <f>2023-E125</f>
        <v>2023</v>
      </c>
      <c r="X125" s="468">
        <f>IF(W125&lt;=8,V125*100%,(IF(W125&lt;=9,V125*80%,(IF(W125&lt;=10,V125*60%,(IF(W125&lt;=11,V125*40%,IF(W125&lt;=12,V125*20%,0))))))))</f>
        <v>0</v>
      </c>
      <c r="Y125" s="383">
        <f>X125</f>
        <v>0</v>
      </c>
    </row>
    <row r="126" spans="1:25" ht="18.75" customHeight="1">
      <c r="A126" s="832" t="s">
        <v>645</v>
      </c>
      <c r="B126" s="440" t="s">
        <v>306</v>
      </c>
      <c r="C126" s="416"/>
      <c r="D126" s="416"/>
      <c r="E126" s="416"/>
      <c r="F126" s="439"/>
      <c r="G126" s="410"/>
      <c r="H126" s="416"/>
      <c r="I126" s="416"/>
      <c r="J126" s="418"/>
      <c r="K126" s="416"/>
      <c r="L126" s="418"/>
      <c r="M126" s="419"/>
      <c r="N126" s="419"/>
      <c r="O126" s="369"/>
      <c r="P126" s="419"/>
      <c r="Q126" s="369"/>
      <c r="R126" s="369"/>
      <c r="S126" s="369"/>
      <c r="T126" s="369"/>
      <c r="U126" s="369"/>
      <c r="V126" s="469">
        <v>6</v>
      </c>
      <c r="W126" s="467">
        <f>2023-E126</f>
        <v>2023</v>
      </c>
      <c r="X126" s="468">
        <f>IF(W126&lt;=8,V126*100%,(IF(W126&lt;=9,V126*80%,(IF(W126&lt;=10,V126*60%,(IF(W126&lt;=11,V126*40%,IF(W126&lt;=12,V126*20%,0))))))))</f>
        <v>0</v>
      </c>
      <c r="Y126" s="383">
        <f>X126</f>
        <v>0</v>
      </c>
    </row>
    <row r="127" spans="1:25" ht="25.5" customHeight="1">
      <c r="A127" s="833"/>
      <c r="B127" s="441" t="s">
        <v>307</v>
      </c>
      <c r="C127" s="416"/>
      <c r="D127" s="416"/>
      <c r="E127" s="416"/>
      <c r="F127" s="439"/>
      <c r="G127" s="410"/>
      <c r="H127" s="416"/>
      <c r="I127" s="416"/>
      <c r="J127" s="418"/>
      <c r="K127" s="416"/>
      <c r="L127" s="418"/>
      <c r="M127" s="419"/>
      <c r="N127" s="419"/>
      <c r="O127" s="369"/>
      <c r="P127" s="419"/>
      <c r="Q127" s="369"/>
      <c r="R127" s="369"/>
      <c r="S127" s="369"/>
      <c r="T127" s="369"/>
      <c r="U127" s="369"/>
      <c r="V127" s="469">
        <v>4</v>
      </c>
      <c r="W127" s="467">
        <f>2023-E127</f>
        <v>2023</v>
      </c>
      <c r="X127" s="468">
        <f>IF(W127&lt;=8,V127*100%,(IF(W127&lt;=9,V127*80%,(IF(W127&lt;=10,V127*60%,(IF(W127&lt;=11,V127*40%,IF(W127&lt;=12,V127*20%,0))))))))</f>
        <v>0</v>
      </c>
      <c r="Y127" s="383">
        <f>X127</f>
        <v>0</v>
      </c>
    </row>
    <row r="128" spans="1:25" ht="18.75" customHeight="1">
      <c r="A128" s="442"/>
      <c r="B128" s="443" t="s">
        <v>518</v>
      </c>
      <c r="C128" s="444"/>
      <c r="D128" s="444"/>
      <c r="E128" s="444"/>
      <c r="F128" s="445"/>
      <c r="G128" s="446"/>
      <c r="H128" s="444"/>
      <c r="I128" s="444"/>
      <c r="J128" s="447"/>
      <c r="K128" s="444"/>
      <c r="L128" s="447"/>
      <c r="M128" s="448"/>
      <c r="N128" s="448"/>
      <c r="O128" s="449"/>
      <c r="P128" s="448"/>
      <c r="Q128" s="449"/>
      <c r="R128" s="449"/>
      <c r="S128" s="449"/>
      <c r="T128" s="449"/>
      <c r="U128" s="449"/>
      <c r="V128" s="704"/>
      <c r="W128" s="704"/>
      <c r="X128" s="704"/>
      <c r="Y128" s="470">
        <f>SUM(Y10:Y125)</f>
        <v>0</v>
      </c>
    </row>
    <row r="129" spans="1:12" ht="12.75">
      <c r="A129" s="450"/>
      <c r="B129" s="450"/>
      <c r="C129" s="451"/>
      <c r="D129" s="451"/>
      <c r="E129" s="451"/>
      <c r="F129" s="451"/>
      <c r="G129" s="451"/>
      <c r="H129" s="451"/>
      <c r="I129" s="451"/>
      <c r="J129" s="451"/>
      <c r="K129" s="451"/>
      <c r="L129" s="451"/>
    </row>
    <row r="130" spans="1:12" s="454" customFormat="1" ht="13.5">
      <c r="A130" s="452"/>
      <c r="B130" s="453" t="s">
        <v>308</v>
      </c>
      <c r="D130" s="453"/>
      <c r="E130" s="453"/>
      <c r="F130" s="453"/>
      <c r="G130" s="453"/>
      <c r="H130" s="453"/>
      <c r="I130" s="453"/>
      <c r="J130" s="453"/>
      <c r="K130" s="453"/>
      <c r="L130" s="453"/>
    </row>
    <row r="131" spans="1:12" s="454" customFormat="1" ht="13.5">
      <c r="A131" s="455">
        <v>1</v>
      </c>
      <c r="B131" s="453" t="s">
        <v>520</v>
      </c>
      <c r="D131" s="453"/>
      <c r="E131" s="453"/>
      <c r="F131" s="453"/>
      <c r="G131" s="453"/>
      <c r="H131" s="453"/>
      <c r="I131" s="453"/>
      <c r="J131" s="453"/>
      <c r="K131" s="453"/>
      <c r="L131" s="453"/>
    </row>
    <row r="132" spans="1:12" s="454" customFormat="1" ht="13.5">
      <c r="A132" s="455">
        <v>2</v>
      </c>
      <c r="B132" s="453" t="s">
        <v>519</v>
      </c>
      <c r="C132" s="454" t="s">
        <v>522</v>
      </c>
      <c r="D132" s="453"/>
      <c r="E132" s="453"/>
      <c r="F132" s="453"/>
      <c r="G132" s="453" t="s">
        <v>524</v>
      </c>
      <c r="H132" s="453"/>
      <c r="I132" s="453"/>
      <c r="J132" s="453"/>
      <c r="K132" s="453"/>
      <c r="L132" s="453"/>
    </row>
    <row r="133" spans="1:12" s="454" customFormat="1" ht="13.5">
      <c r="A133" s="455">
        <v>3</v>
      </c>
      <c r="B133" s="453" t="s">
        <v>521</v>
      </c>
      <c r="C133" s="454" t="s">
        <v>523</v>
      </c>
      <c r="D133" s="453"/>
      <c r="E133" s="453"/>
      <c r="F133" s="453"/>
      <c r="G133" s="453" t="s">
        <v>525</v>
      </c>
      <c r="H133" s="453"/>
      <c r="I133" s="453"/>
      <c r="J133" s="453"/>
      <c r="K133" s="453"/>
      <c r="L133" s="453"/>
    </row>
    <row r="134" spans="1:12" ht="12.75">
      <c r="A134" s="456" t="s">
        <v>317</v>
      </c>
      <c r="C134" s="451"/>
      <c r="D134" s="451"/>
      <c r="E134" s="451"/>
      <c r="F134" s="451"/>
      <c r="G134" s="451"/>
      <c r="H134" s="451"/>
      <c r="I134" s="451"/>
      <c r="J134" s="451"/>
      <c r="K134" s="451"/>
      <c r="L134" s="451"/>
    </row>
    <row r="135" spans="2:17" ht="12.75">
      <c r="B135" s="457" t="s">
        <v>318</v>
      </c>
      <c r="C135" s="458"/>
      <c r="D135" s="458"/>
      <c r="E135" s="458"/>
      <c r="F135" s="457"/>
      <c r="G135" s="459"/>
      <c r="H135" s="459"/>
      <c r="I135" s="459"/>
      <c r="J135" s="459"/>
      <c r="K135" s="459"/>
      <c r="L135" s="459"/>
      <c r="M135" s="456"/>
      <c r="P135" s="456"/>
      <c r="Q135" s="456"/>
    </row>
    <row r="136" spans="1:12" ht="12.75">
      <c r="A136" s="460"/>
      <c r="B136" s="461" t="s">
        <v>319</v>
      </c>
      <c r="C136" s="462"/>
      <c r="D136" s="462"/>
      <c r="E136" s="462"/>
      <c r="F136" s="457"/>
      <c r="G136" s="459"/>
      <c r="H136" s="459"/>
      <c r="I136" s="459"/>
      <c r="J136" s="459"/>
      <c r="K136" s="459"/>
      <c r="L136" s="459"/>
    </row>
    <row r="137" spans="1:12" ht="24.75" customHeight="1">
      <c r="A137" s="460"/>
      <c r="B137" s="816" t="s">
        <v>320</v>
      </c>
      <c r="C137" s="817"/>
      <c r="D137" s="817"/>
      <c r="E137" s="463"/>
      <c r="F137" s="457"/>
      <c r="G137" s="464"/>
      <c r="H137" s="464"/>
      <c r="I137" s="464"/>
      <c r="J137" s="464"/>
      <c r="K137" s="464"/>
      <c r="L137" s="464"/>
    </row>
    <row r="138" spans="1:12" ht="12.75">
      <c r="A138" s="460"/>
      <c r="B138" s="457" t="s">
        <v>321</v>
      </c>
      <c r="C138" s="464"/>
      <c r="D138" s="464"/>
      <c r="E138" s="464"/>
      <c r="F138" s="465"/>
      <c r="G138" s="464"/>
      <c r="H138" s="459"/>
      <c r="I138" s="459"/>
      <c r="J138" s="459"/>
      <c r="K138" s="459"/>
      <c r="L138" s="459"/>
    </row>
    <row r="139" spans="1:12" ht="12.75">
      <c r="A139" s="460"/>
      <c r="B139" s="457" t="s">
        <v>322</v>
      </c>
      <c r="C139" s="464"/>
      <c r="D139" s="464"/>
      <c r="E139" s="464"/>
      <c r="F139" s="457"/>
      <c r="G139" s="464"/>
      <c r="H139" s="459"/>
      <c r="I139" s="459"/>
      <c r="J139" s="459"/>
      <c r="K139" s="459"/>
      <c r="L139" s="459"/>
    </row>
    <row r="140" spans="1:12" ht="12.75">
      <c r="A140" s="460"/>
      <c r="B140" s="457" t="s">
        <v>323</v>
      </c>
      <c r="C140" s="464"/>
      <c r="D140" s="464"/>
      <c r="E140" s="464"/>
      <c r="F140" s="465"/>
      <c r="G140" s="464"/>
      <c r="H140" s="459"/>
      <c r="I140" s="459"/>
      <c r="J140" s="459"/>
      <c r="K140" s="459"/>
      <c r="L140" s="459"/>
    </row>
    <row r="141" spans="1:12" ht="12.75">
      <c r="A141" s="460"/>
      <c r="B141" s="466" t="s">
        <v>526</v>
      </c>
      <c r="C141" s="458"/>
      <c r="D141" s="458"/>
      <c r="E141" s="458"/>
      <c r="F141" s="465"/>
      <c r="G141" s="459"/>
      <c r="H141" s="459"/>
      <c r="I141" s="459"/>
      <c r="J141" s="459"/>
      <c r="K141" s="459"/>
      <c r="L141" s="459"/>
    </row>
    <row r="142" spans="1:12" ht="12.75">
      <c r="A142" s="460"/>
      <c r="B142" s="466" t="s">
        <v>527</v>
      </c>
      <c r="C142" s="458"/>
      <c r="D142" s="458"/>
      <c r="E142" s="458"/>
      <c r="F142" s="459"/>
      <c r="G142" s="459"/>
      <c r="H142" s="459"/>
      <c r="I142" s="459"/>
      <c r="J142" s="459"/>
      <c r="K142" s="459"/>
      <c r="L142" s="459"/>
    </row>
    <row r="143" spans="1:12" ht="12.75">
      <c r="A143" s="460"/>
      <c r="B143" s="466" t="s">
        <v>528</v>
      </c>
      <c r="C143" s="458"/>
      <c r="D143" s="458"/>
      <c r="E143" s="458"/>
      <c r="F143" s="459"/>
      <c r="G143" s="459"/>
      <c r="H143" s="459"/>
      <c r="I143" s="459"/>
      <c r="J143" s="459"/>
      <c r="K143" s="459"/>
      <c r="L143" s="459"/>
    </row>
    <row r="144" spans="1:12" ht="12.75">
      <c r="A144" s="460"/>
      <c r="B144" s="466" t="s">
        <v>529</v>
      </c>
      <c r="C144" s="458"/>
      <c r="D144" s="458"/>
      <c r="E144" s="458"/>
      <c r="F144" s="459"/>
      <c r="G144" s="459"/>
      <c r="H144" s="459"/>
      <c r="I144" s="459"/>
      <c r="J144" s="459"/>
      <c r="K144" s="459"/>
      <c r="L144" s="459"/>
    </row>
    <row r="145" spans="1:12" ht="12.75">
      <c r="A145" s="460"/>
      <c r="B145" s="466" t="s">
        <v>530</v>
      </c>
      <c r="C145" s="458"/>
      <c r="D145" s="458"/>
      <c r="E145" s="458"/>
      <c r="F145" s="459"/>
      <c r="G145" s="459"/>
      <c r="H145" s="459"/>
      <c r="I145" s="459"/>
      <c r="J145" s="459"/>
      <c r="K145" s="459"/>
      <c r="L145" s="459"/>
    </row>
    <row r="146" spans="1:12" ht="12.75">
      <c r="A146" s="460"/>
      <c r="B146" s="466" t="s">
        <v>531</v>
      </c>
      <c r="C146" s="458"/>
      <c r="D146" s="458"/>
      <c r="E146" s="458"/>
      <c r="F146" s="459"/>
      <c r="G146" s="459"/>
      <c r="H146" s="459"/>
      <c r="I146" s="459"/>
      <c r="J146" s="459"/>
      <c r="K146" s="459"/>
      <c r="L146" s="459"/>
    </row>
    <row r="147" spans="1:12" ht="12.75">
      <c r="A147" s="450"/>
      <c r="B147" s="399"/>
      <c r="C147" s="451"/>
      <c r="D147" s="451"/>
      <c r="E147" s="451"/>
      <c r="F147" s="451"/>
      <c r="G147" s="451"/>
      <c r="H147" s="451"/>
      <c r="I147" s="451"/>
      <c r="J147" s="451"/>
      <c r="K147" s="451"/>
      <c r="L147" s="451"/>
    </row>
    <row r="148" spans="8:12" ht="12.75">
      <c r="H148" s="400"/>
      <c r="I148" s="400"/>
      <c r="J148" s="400"/>
      <c r="K148" s="400"/>
      <c r="L148" s="400"/>
    </row>
    <row r="149" spans="1:12" ht="12.75">
      <c r="A149" s="399"/>
      <c r="B149" s="399"/>
      <c r="C149" s="400"/>
      <c r="D149" s="400"/>
      <c r="E149" s="400"/>
      <c r="F149" s="400"/>
      <c r="G149" s="400"/>
      <c r="H149" s="400"/>
      <c r="I149" s="400"/>
      <c r="J149" s="400"/>
      <c r="K149" s="400"/>
      <c r="L149" s="400"/>
    </row>
    <row r="150" spans="3:12" ht="12.75">
      <c r="C150" s="400"/>
      <c r="D150" s="400"/>
      <c r="E150" s="400"/>
      <c r="F150" s="400"/>
      <c r="G150" s="400"/>
      <c r="H150" s="400"/>
      <c r="I150" s="400"/>
      <c r="J150" s="400"/>
      <c r="K150" s="400"/>
      <c r="L150" s="400"/>
    </row>
    <row r="151" spans="1:12" ht="12.75">
      <c r="A151" s="399"/>
      <c r="B151" s="399"/>
      <c r="C151" s="400"/>
      <c r="D151" s="400"/>
      <c r="E151" s="400"/>
      <c r="F151" s="400"/>
      <c r="G151" s="400"/>
      <c r="H151" s="400"/>
      <c r="I151" s="400"/>
      <c r="J151" s="400"/>
      <c r="K151" s="400"/>
      <c r="L151" s="400"/>
    </row>
    <row r="152" spans="3:12" ht="12.75">
      <c r="C152" s="400"/>
      <c r="D152" s="400"/>
      <c r="E152" s="400"/>
      <c r="F152" s="400"/>
      <c r="G152" s="400"/>
      <c r="H152" s="400"/>
      <c r="I152" s="400"/>
      <c r="J152" s="400"/>
      <c r="K152" s="400"/>
      <c r="L152" s="400"/>
    </row>
    <row r="153" spans="1:12" ht="12.75">
      <c r="A153" s="399"/>
      <c r="B153" s="399"/>
      <c r="C153" s="400"/>
      <c r="D153" s="400"/>
      <c r="E153" s="400"/>
      <c r="F153" s="400"/>
      <c r="G153" s="400"/>
      <c r="H153" s="400"/>
      <c r="I153" s="400"/>
      <c r="J153" s="400"/>
      <c r="K153" s="400"/>
      <c r="L153" s="400"/>
    </row>
    <row r="154" spans="3:12" ht="12.75">
      <c r="C154" s="400"/>
      <c r="D154" s="400"/>
      <c r="E154" s="400"/>
      <c r="F154" s="400"/>
      <c r="G154" s="400"/>
      <c r="H154" s="400"/>
      <c r="I154" s="400"/>
      <c r="J154" s="400"/>
      <c r="K154" s="400"/>
      <c r="L154" s="400"/>
    </row>
  </sheetData>
  <sheetProtection password="DCB6" sheet="1" selectLockedCells="1"/>
  <mergeCells count="45">
    <mergeCell ref="A108:A115"/>
    <mergeCell ref="A116:A123"/>
    <mergeCell ref="A126:A127"/>
    <mergeCell ref="A69:A73"/>
    <mergeCell ref="A74:A78"/>
    <mergeCell ref="A79:A83"/>
    <mergeCell ref="A86:A87"/>
    <mergeCell ref="A90:A91"/>
    <mergeCell ref="A100:A107"/>
    <mergeCell ref="A34:A36"/>
    <mergeCell ref="A20:A29"/>
    <mergeCell ref="A32:A33"/>
    <mergeCell ref="A37:A39"/>
    <mergeCell ref="A43:A45"/>
    <mergeCell ref="A55:A63"/>
    <mergeCell ref="A64:A68"/>
    <mergeCell ref="F2:I2"/>
    <mergeCell ref="F3:G3"/>
    <mergeCell ref="H3:I3"/>
    <mergeCell ref="G8:H8"/>
    <mergeCell ref="A92:A99"/>
    <mergeCell ref="A84:A85"/>
    <mergeCell ref="C2:E2"/>
    <mergeCell ref="A88:A89"/>
    <mergeCell ref="E8:E9"/>
    <mergeCell ref="W8:W9"/>
    <mergeCell ref="B137:D137"/>
    <mergeCell ref="A8:A9"/>
    <mergeCell ref="A10:A19"/>
    <mergeCell ref="A30:A31"/>
    <mergeCell ref="A40:A42"/>
    <mergeCell ref="A46:A54"/>
    <mergeCell ref="B8:B9"/>
    <mergeCell ref="A124:A125"/>
    <mergeCell ref="D8:D9"/>
    <mergeCell ref="C8:C9"/>
    <mergeCell ref="X8:Y8"/>
    <mergeCell ref="S8:S9"/>
    <mergeCell ref="T8:T9"/>
    <mergeCell ref="U8:U9"/>
    <mergeCell ref="V8:V9"/>
    <mergeCell ref="F8:F9"/>
    <mergeCell ref="I8:J8"/>
    <mergeCell ref="M8:M9"/>
    <mergeCell ref="K8:L8"/>
  </mergeCells>
  <dataValidations count="2">
    <dataValidation type="list" allowBlank="1" showInputMessage="1" showErrorMessage="1" sqref="G10:G128">
      <formula1>"Vanzare-cumparare,Contract leasing,Contract comodat,Contract Inchiriere,Factura fiscala"</formula1>
    </dataValidation>
    <dataValidation allowBlank="1" showInputMessage="1" showErrorMessage="1" prompt="Data de forma zz-ll-aaaa&#10;" sqref="L10:L128 J10:J128"/>
  </dataValidations>
  <printOptions horizontalCentered="1"/>
  <pageMargins left="0.2" right="0.2" top="0.39" bottom="0.39" header="0.31" footer="0.31"/>
  <pageSetup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Cuc</dc:creator>
  <cp:keywords/>
  <dc:description/>
  <cp:lastModifiedBy>Kinga Bruck</cp:lastModifiedBy>
  <cp:lastPrinted>2023-06-08T09:06:14Z</cp:lastPrinted>
  <dcterms:created xsi:type="dcterms:W3CDTF">2018-03-30T19:41:58Z</dcterms:created>
  <dcterms:modified xsi:type="dcterms:W3CDTF">2023-06-08T10:04:33Z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2057-10.2.0.7480</vt:lpwstr>
  </property>
</Properties>
</file>