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<sst xmlns="http://schemas.openxmlformats.org/spreadsheetml/2006/main" count="96" uniqueCount="52">
  <si>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Spit/zi</t>
  </si>
  <si>
    <t>din care :</t>
  </si>
  <si>
    <t>D.R.G.</t>
  </si>
  <si>
    <t>Cronici</t>
  </si>
  <si>
    <t>Chimioterapie</t>
  </si>
  <si>
    <t>Sp.Jud. de Urgenta</t>
  </si>
  <si>
    <t>Den. unit sanitara</t>
  </si>
  <si>
    <t>Spitalul Faurei</t>
  </si>
  <si>
    <t>Rezidenti</t>
  </si>
  <si>
    <t>Sp.Ps Sf.Pantelimon</t>
  </si>
  <si>
    <t>Sp. de Pneumologie</t>
  </si>
  <si>
    <t>C.A.S. BRAILA</t>
  </si>
  <si>
    <t>TOTAL</t>
  </si>
  <si>
    <t>D.R.G</t>
  </si>
  <si>
    <t>Investigatii paraclinice</t>
  </si>
  <si>
    <t>Inalta performanta</t>
  </si>
  <si>
    <t>Tarif pe caz rezolvat</t>
  </si>
  <si>
    <t>Difer fin - decont</t>
  </si>
  <si>
    <t>SE APROBA PLATA</t>
  </si>
  <si>
    <t>Dif. Contr-decont</t>
  </si>
  <si>
    <t>Recuperare pediatrica</t>
  </si>
  <si>
    <t>Spitalizare de zi</t>
  </si>
  <si>
    <t>difer fin-contract</t>
  </si>
  <si>
    <t>Recuperare cardiolog.</t>
  </si>
  <si>
    <t>Recuperare postraum</t>
  </si>
  <si>
    <t>Recup.fizica si balneo.</t>
  </si>
  <si>
    <t xml:space="preserve"> </t>
  </si>
  <si>
    <t xml:space="preserve">                                                                                                                                                      </t>
  </si>
  <si>
    <t>DRG</t>
  </si>
  <si>
    <t>PALIATIVE</t>
  </si>
  <si>
    <t>Serviciul. Relatii cu furnizorii</t>
  </si>
  <si>
    <t>pal spital</t>
  </si>
  <si>
    <t>de facturat in ERP</t>
  </si>
  <si>
    <t>Spit zi</t>
  </si>
  <si>
    <t>Dr.NEDELCU CAMELIA</t>
  </si>
  <si>
    <t>Ec.BUDES MARIANA</t>
  </si>
  <si>
    <t>Director General                       Director Exec. Econom.</t>
  </si>
  <si>
    <t>FINANTAT 01-15</t>
  </si>
  <si>
    <t xml:space="preserve">Difer de fin la lichidare </t>
  </si>
  <si>
    <t>BR01</t>
  </si>
  <si>
    <t>BR05</t>
  </si>
  <si>
    <t>BR07</t>
  </si>
  <si>
    <t>BR09</t>
  </si>
  <si>
    <t>BR10</t>
  </si>
  <si>
    <t>Cheltuiala efectiv realizata pe DEC</t>
  </si>
  <si>
    <t xml:space="preserve">Situatia derularii contractelor - luna IANUARIE 2023 </t>
  </si>
  <si>
    <t>Val.contr IAN</t>
  </si>
  <si>
    <t>Val. Decont IAN</t>
  </si>
  <si>
    <t>Fin propusa IAN 2023</t>
  </si>
  <si>
    <t>TOTAL FIN IAN 2023</t>
  </si>
  <si>
    <r>
      <t xml:space="preserve">De solicitat suplimentare spitalizare de zi la CNAS : </t>
    </r>
    <r>
      <rPr>
        <b/>
        <i/>
        <sz val="12"/>
        <color indexed="8"/>
        <rFont val="TimesRomanR"/>
        <family val="0"/>
      </rPr>
      <t xml:space="preserve">64.907,86 </t>
    </r>
    <r>
      <rPr>
        <b/>
        <i/>
        <sz val="12"/>
        <color indexed="8"/>
        <rFont val="TimesRomanR"/>
        <family val="0"/>
      </rPr>
      <t xml:space="preserve">lei </t>
    </r>
  </si>
  <si>
    <t xml:space="preserve">DECONT refugiati = 5.497,30 lei ( Cazuri DRG 4 )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</si>
</sst>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</numFmts>
  <fonts count="13">
    <font>
      <sz val="12"/>
      <name val="TimesRomanR"/>
      <family val="0"/>
    </font>
    <font>
      <b/>
      <sz val="12"/>
      <name val="TimesRomanR"/>
      <family val="0"/>
    </font>
    <font>
      <u val="single"/>
      <sz val="12"/>
      <color indexed="12"/>
      <name val="TimesRomanR"/>
      <family val="0"/>
    </font>
    <font>
      <u val="single"/>
      <sz val="12"/>
      <color indexed="36"/>
      <name val="TimesRomanR"/>
      <family val="0"/>
    </font>
    <font>
      <b/>
      <sz val="12"/>
      <color indexed="10"/>
      <name val="TimesRomanR"/>
      <family val="0"/>
    </font>
    <font>
      <sz val="12"/>
      <color indexed="8"/>
      <name val="TimesRomanR"/>
      <family val="0"/>
    </font>
    <font>
      <b/>
      <u val="single"/>
      <sz val="12"/>
      <color indexed="12"/>
      <name val="TimesRomanR"/>
      <family val="0"/>
    </font>
    <font>
      <b/>
      <sz val="12"/>
      <color indexed="59"/>
      <name val="TimesRomanR"/>
      <family val="0"/>
    </font>
    <font>
      <b/>
      <sz val="12"/>
      <color indexed="8"/>
      <name val="TimesRomanR"/>
      <family val="0"/>
    </font>
    <font>
      <u val="single"/>
      <sz val="12"/>
      <color indexed="8"/>
      <name val="TimesRomanR"/>
      <family val="0"/>
    </font>
    <font>
      <sz val="12"/>
      <color indexed="10"/>
      <name val="TimesRomanR"/>
      <family val="0"/>
    </font>
    <font>
      <b/>
      <sz val="10"/>
      <name val="TimesRomanR"/>
      <family val="0"/>
    </font>
    <font>
      <b/>
      <i/>
      <sz val="12"/>
      <color indexed="8"/>
      <name val="TimesRoman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0" fillId="2" borderId="0" xfId="0" applyFill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8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" fontId="9" fillId="0" borderId="1" xfId="20" applyNumberFormat="1" applyFont="1" applyBorder="1" applyAlignment="1">
      <alignment horizontal="right"/>
    </xf>
    <xf numFmtId="4" fontId="2" fillId="0" borderId="1" xfId="20" applyNumberFormat="1" applyBorder="1" applyAlignment="1">
      <alignment horizontal="right"/>
    </xf>
    <xf numFmtId="4" fontId="2" fillId="0" borderId="1" xfId="20" applyNumberFormat="1" applyBorder="1" applyAlignment="1">
      <alignment/>
    </xf>
    <xf numFmtId="0" fontId="8" fillId="0" borderId="1" xfId="0" applyFont="1" applyFill="1" applyBorder="1" applyAlignment="1">
      <alignment/>
    </xf>
    <xf numFmtId="4" fontId="6" fillId="0" borderId="1" xfId="2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/>
    </xf>
    <xf numFmtId="4" fontId="1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7" xfId="0" applyBorder="1" applyAlignment="1">
      <alignment/>
    </xf>
    <xf numFmtId="4" fontId="1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5" xfId="0" applyFont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8" xfId="20" applyNumberFormat="1" applyBorder="1" applyAlignment="1">
      <alignment horizontal="right"/>
    </xf>
    <xf numFmtId="0" fontId="0" fillId="0" borderId="8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" fontId="6" fillId="0" borderId="8" xfId="20" applyNumberFormat="1" applyFont="1" applyBorder="1" applyAlignment="1">
      <alignment horizontal="right"/>
    </xf>
    <xf numFmtId="0" fontId="8" fillId="0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4" fontId="8" fillId="3" borderId="4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4" fontId="1" fillId="3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4" xfId="0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4" fontId="5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4" fontId="0" fillId="0" borderId="5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0" fillId="0" borderId="4" xfId="0" applyNumberFormat="1" applyBorder="1" applyAlignment="1">
      <alignment/>
    </xf>
    <xf numFmtId="4" fontId="1" fillId="5" borderId="1" xfId="0" applyNumberFormat="1" applyFont="1" applyFill="1" applyBorder="1" applyAlignment="1">
      <alignment/>
    </xf>
    <xf numFmtId="4" fontId="1" fillId="5" borderId="8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8" fillId="4" borderId="1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5" fillId="5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8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5" fillId="5" borderId="0" xfId="0" applyFont="1" applyFill="1" applyAlignment="1">
      <alignment/>
    </xf>
    <xf numFmtId="4" fontId="5" fillId="5" borderId="0" xfId="0" applyNumberFormat="1" applyFont="1" applyFill="1" applyAlignment="1">
      <alignment/>
    </xf>
    <xf numFmtId="4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4" fontId="8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4" borderId="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10" fillId="0" borderId="5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90" zoomScaleNormal="90" workbookViewId="0" topLeftCell="A1">
      <selection activeCell="P44" sqref="P44"/>
    </sheetView>
  </sheetViews>
  <sheetFormatPr defaultColWidth="8.796875" defaultRowHeight="15"/>
  <cols>
    <col min="1" max="1" width="7.09765625" style="0" customWidth="1"/>
    <col min="2" max="2" width="12.19921875" style="0" customWidth="1"/>
    <col min="3" max="3" width="12.3984375" style="0" customWidth="1"/>
    <col min="4" max="4" width="12.19921875" style="0" customWidth="1"/>
    <col min="5" max="6" width="11.19921875" style="0" customWidth="1"/>
    <col min="7" max="7" width="12.09765625" style="0" customWidth="1"/>
    <col min="8" max="8" width="13.19921875" style="0" customWidth="1"/>
    <col min="9" max="9" width="12.19921875" style="0" customWidth="1"/>
    <col min="10" max="10" width="16" style="0" hidden="1" customWidth="1"/>
    <col min="11" max="11" width="0.1015625" style="28" customWidth="1"/>
    <col min="12" max="12" width="11.3984375" style="0" customWidth="1"/>
    <col min="13" max="13" width="12.59765625" style="0" customWidth="1"/>
    <col min="14" max="14" width="11.69921875" style="0" customWidth="1"/>
    <col min="15" max="15" width="11.5" style="0" customWidth="1"/>
    <col min="16" max="16" width="11.3984375" style="0" bestFit="1" customWidth="1"/>
    <col min="17" max="17" width="9.8984375" style="0" bestFit="1" customWidth="1"/>
    <col min="20" max="20" width="9.8984375" style="0" bestFit="1" customWidth="1"/>
  </cols>
  <sheetData>
    <row r="1" spans="1:6" ht="17.25" customHeight="1">
      <c r="A1" t="s">
        <v>11</v>
      </c>
      <c r="F1" t="s">
        <v>18</v>
      </c>
    </row>
    <row r="2" spans="1:12" ht="27.75" customHeight="1">
      <c r="A2" s="136" t="s">
        <v>30</v>
      </c>
      <c r="B2" s="136"/>
      <c r="E2" s="135" t="s">
        <v>36</v>
      </c>
      <c r="F2" s="135"/>
      <c r="G2" s="135"/>
      <c r="H2" s="135"/>
      <c r="L2" s="28"/>
    </row>
    <row r="3" spans="1:13" ht="18" customHeight="1">
      <c r="A3" s="7"/>
      <c r="E3" t="s">
        <v>34</v>
      </c>
      <c r="G3" t="s">
        <v>35</v>
      </c>
      <c r="M3" s="20"/>
    </row>
    <row r="4" spans="2:3" ht="18" customHeight="1">
      <c r="B4" s="7" t="s">
        <v>45</v>
      </c>
      <c r="C4" s="7"/>
    </row>
    <row r="5" ht="15" hidden="1">
      <c r="H5" t="s">
        <v>27</v>
      </c>
    </row>
    <row r="6" ht="15" hidden="1"/>
    <row r="7" ht="0.75" customHeight="1"/>
    <row r="8" spans="1:15" s="29" customFormat="1" ht="48.75" customHeight="1" thickBot="1">
      <c r="A8" s="9" t="s">
        <v>6</v>
      </c>
      <c r="B8" s="9" t="s">
        <v>46</v>
      </c>
      <c r="C8" s="26" t="s">
        <v>47</v>
      </c>
      <c r="D8" s="9" t="s">
        <v>48</v>
      </c>
      <c r="E8" s="9" t="s">
        <v>37</v>
      </c>
      <c r="F8" s="89" t="s">
        <v>38</v>
      </c>
      <c r="G8" s="90" t="s">
        <v>17</v>
      </c>
      <c r="H8" s="90" t="s">
        <v>22</v>
      </c>
      <c r="I8" s="90" t="s">
        <v>19</v>
      </c>
      <c r="J8" s="9" t="s">
        <v>6</v>
      </c>
      <c r="K8" s="92" t="s">
        <v>44</v>
      </c>
      <c r="L8" s="91" t="s">
        <v>32</v>
      </c>
      <c r="M8" s="119" t="s">
        <v>49</v>
      </c>
      <c r="N8" s="121"/>
      <c r="O8" s="116"/>
    </row>
    <row r="9" spans="1:15" ht="15.75" hidden="1" thickBot="1">
      <c r="A9" s="35"/>
      <c r="B9" s="36" t="s">
        <v>1</v>
      </c>
      <c r="C9" s="37" t="s">
        <v>1</v>
      </c>
      <c r="D9" s="36" t="s">
        <v>1</v>
      </c>
      <c r="E9" s="36"/>
      <c r="F9" s="38" t="s">
        <v>1</v>
      </c>
      <c r="G9" s="39"/>
      <c r="H9" s="39"/>
      <c r="I9" s="39"/>
      <c r="J9" s="35"/>
      <c r="K9" s="65"/>
      <c r="L9" s="35"/>
      <c r="M9" s="1"/>
      <c r="N9" s="122"/>
      <c r="O9" s="117"/>
    </row>
    <row r="10" spans="1:17" ht="21" customHeight="1">
      <c r="A10" s="133" t="s">
        <v>39</v>
      </c>
      <c r="B10" s="41">
        <f>B11+B12+B18</f>
        <v>9005944.200000001</v>
      </c>
      <c r="C10" s="41">
        <f aca="true" t="shared" si="0" ref="C10:I10">C11+C12+C18</f>
        <v>6916512.92</v>
      </c>
      <c r="D10" s="41">
        <f t="shared" si="0"/>
        <v>6916512.92</v>
      </c>
      <c r="E10" s="41">
        <f t="shared" si="0"/>
        <v>2815080.76</v>
      </c>
      <c r="F10" s="41">
        <f t="shared" si="0"/>
        <v>4101432.1600000006</v>
      </c>
      <c r="G10" s="41">
        <f t="shared" si="0"/>
        <v>0</v>
      </c>
      <c r="H10" s="41">
        <f t="shared" si="0"/>
        <v>-2089431.2799999998</v>
      </c>
      <c r="I10" s="41">
        <f t="shared" si="0"/>
        <v>2089431.2799999998</v>
      </c>
      <c r="J10" s="43" t="s">
        <v>5</v>
      </c>
      <c r="K10" s="132"/>
      <c r="L10" s="41">
        <f>L11+L12+L18</f>
        <v>0</v>
      </c>
      <c r="M10" s="120">
        <f>D10+L10</f>
        <v>6916512.92</v>
      </c>
      <c r="N10" s="123"/>
      <c r="O10" s="118"/>
      <c r="P10" s="28"/>
      <c r="Q10" s="28"/>
    </row>
    <row r="11" spans="1:20" ht="15.75" customHeight="1">
      <c r="A11" s="44" t="s">
        <v>2</v>
      </c>
      <c r="B11" s="2">
        <v>7166347.9</v>
      </c>
      <c r="C11" s="14">
        <v>5664674.44</v>
      </c>
      <c r="D11" s="14">
        <v>5664674.44</v>
      </c>
      <c r="E11" s="2">
        <v>2353837.01</v>
      </c>
      <c r="F11" s="4">
        <f>D11-E11</f>
        <v>3310837.4300000006</v>
      </c>
      <c r="G11" s="4">
        <f aca="true" t="shared" si="1" ref="G11:G46">D11-C11</f>
        <v>0</v>
      </c>
      <c r="H11" s="4">
        <f aca="true" t="shared" si="2" ref="H11:H46">D11-B11</f>
        <v>-1501673.46</v>
      </c>
      <c r="I11" s="4">
        <f aca="true" t="shared" si="3" ref="I11:I46">B11-C11</f>
        <v>1501673.46</v>
      </c>
      <c r="J11" s="1" t="s">
        <v>2</v>
      </c>
      <c r="K11" s="2"/>
      <c r="L11" s="2"/>
      <c r="M11" s="2">
        <f aca="true" t="shared" si="4" ref="M11:M18">D11+L11</f>
        <v>5664674.44</v>
      </c>
      <c r="N11" s="124"/>
      <c r="O11" s="118"/>
      <c r="P11" s="28"/>
      <c r="T11" s="28"/>
    </row>
    <row r="12" spans="1:16" ht="15.75" customHeight="1">
      <c r="A12" s="44" t="s">
        <v>3</v>
      </c>
      <c r="B12" s="2">
        <v>593480.41</v>
      </c>
      <c r="C12" s="14">
        <v>349493.05</v>
      </c>
      <c r="D12" s="14">
        <v>349493.05</v>
      </c>
      <c r="E12" s="4">
        <v>149819.98</v>
      </c>
      <c r="F12" s="4">
        <f>D12-E12</f>
        <v>199673.06999999998</v>
      </c>
      <c r="G12" s="4">
        <f t="shared" si="1"/>
        <v>0</v>
      </c>
      <c r="H12" s="4">
        <f t="shared" si="2"/>
        <v>-243987.36000000004</v>
      </c>
      <c r="I12" s="4">
        <f t="shared" si="3"/>
        <v>243987.36000000004</v>
      </c>
      <c r="J12" s="1" t="s">
        <v>3</v>
      </c>
      <c r="K12" s="2"/>
      <c r="L12" s="2"/>
      <c r="M12" s="2">
        <f>D12+L12</f>
        <v>349493.05</v>
      </c>
      <c r="N12" s="122"/>
      <c r="O12" s="118"/>
      <c r="P12" s="28"/>
    </row>
    <row r="13" spans="1:15" ht="15.75" customHeight="1" hidden="1">
      <c r="A13" s="44" t="s">
        <v>20</v>
      </c>
      <c r="B13" s="2"/>
      <c r="C13" s="14"/>
      <c r="D13" s="14"/>
      <c r="E13" s="4"/>
      <c r="F13" s="4">
        <f>D13-E13</f>
        <v>0</v>
      </c>
      <c r="G13" s="4" t="s">
        <v>26</v>
      </c>
      <c r="H13" s="4">
        <f t="shared" si="2"/>
        <v>0</v>
      </c>
      <c r="I13" s="4">
        <f t="shared" si="3"/>
        <v>0</v>
      </c>
      <c r="J13" s="1" t="s">
        <v>20</v>
      </c>
      <c r="K13" s="2"/>
      <c r="L13" s="2"/>
      <c r="M13" s="2">
        <f t="shared" si="4"/>
        <v>0</v>
      </c>
      <c r="N13" s="122"/>
      <c r="O13" s="105"/>
    </row>
    <row r="14" spans="1:15" ht="15.75" customHeight="1" hidden="1">
      <c r="A14" s="44" t="s">
        <v>23</v>
      </c>
      <c r="B14" s="2"/>
      <c r="C14" s="14"/>
      <c r="D14" s="14"/>
      <c r="E14" s="4"/>
      <c r="F14" s="4"/>
      <c r="G14" s="4"/>
      <c r="H14" s="4">
        <f t="shared" si="2"/>
        <v>0</v>
      </c>
      <c r="I14" s="4">
        <f t="shared" si="3"/>
        <v>0</v>
      </c>
      <c r="J14" s="1" t="s">
        <v>23</v>
      </c>
      <c r="K14" s="2"/>
      <c r="L14" s="2"/>
      <c r="M14" s="2">
        <f t="shared" si="4"/>
        <v>0</v>
      </c>
      <c r="N14" s="122"/>
      <c r="O14" s="105"/>
    </row>
    <row r="15" spans="1:15" ht="15.75" customHeight="1" hidden="1">
      <c r="A15" s="44" t="s">
        <v>25</v>
      </c>
      <c r="B15" s="2"/>
      <c r="C15" s="14"/>
      <c r="D15" s="14"/>
      <c r="E15" s="4"/>
      <c r="F15" s="4">
        <f>D15-E15</f>
        <v>0</v>
      </c>
      <c r="G15" s="4">
        <f>D15-C15</f>
        <v>0</v>
      </c>
      <c r="H15" s="4">
        <f t="shared" si="2"/>
        <v>0</v>
      </c>
      <c r="I15" s="4">
        <f t="shared" si="3"/>
        <v>0</v>
      </c>
      <c r="J15" s="1" t="s">
        <v>25</v>
      </c>
      <c r="K15" s="2"/>
      <c r="L15" s="2"/>
      <c r="M15" s="2">
        <f t="shared" si="4"/>
        <v>0</v>
      </c>
      <c r="N15" s="122"/>
      <c r="O15" s="105"/>
    </row>
    <row r="16" spans="1:15" ht="15.75" customHeight="1" hidden="1">
      <c r="A16" s="44" t="s">
        <v>24</v>
      </c>
      <c r="B16" s="2"/>
      <c r="C16" s="14"/>
      <c r="D16" s="14"/>
      <c r="E16" s="4"/>
      <c r="F16" s="4"/>
      <c r="G16" s="4"/>
      <c r="H16" s="4">
        <f t="shared" si="2"/>
        <v>0</v>
      </c>
      <c r="I16" s="4">
        <f t="shared" si="3"/>
        <v>0</v>
      </c>
      <c r="J16" s="1" t="s">
        <v>24</v>
      </c>
      <c r="K16" s="2"/>
      <c r="L16" s="2"/>
      <c r="M16" s="2">
        <f t="shared" si="4"/>
        <v>0</v>
      </c>
      <c r="N16" s="122"/>
      <c r="O16" s="105"/>
    </row>
    <row r="17" spans="1:15" ht="15.75" customHeight="1" hidden="1">
      <c r="A17" s="44" t="s">
        <v>4</v>
      </c>
      <c r="B17" s="2"/>
      <c r="C17" s="14"/>
      <c r="D17" s="14"/>
      <c r="E17" s="4"/>
      <c r="F17" s="4">
        <f>D17-E17</f>
        <v>0</v>
      </c>
      <c r="G17" s="4">
        <f t="shared" si="1"/>
        <v>0</v>
      </c>
      <c r="H17" s="4">
        <f t="shared" si="2"/>
        <v>0</v>
      </c>
      <c r="I17" s="4">
        <f t="shared" si="3"/>
        <v>0</v>
      </c>
      <c r="J17" s="1" t="s">
        <v>4</v>
      </c>
      <c r="K17" s="2"/>
      <c r="L17" s="2"/>
      <c r="M17" s="2">
        <f t="shared" si="4"/>
        <v>0</v>
      </c>
      <c r="N17" s="122"/>
      <c r="O17" s="105"/>
    </row>
    <row r="18" spans="1:15" ht="17.25" customHeight="1" thickBot="1">
      <c r="A18" s="56" t="s">
        <v>0</v>
      </c>
      <c r="B18" s="57">
        <v>1246115.89</v>
      </c>
      <c r="C18" s="58">
        <v>902345.43</v>
      </c>
      <c r="D18" s="58">
        <v>902345.43</v>
      </c>
      <c r="E18" s="57">
        <v>311423.77</v>
      </c>
      <c r="F18" s="57">
        <f>D18-E18</f>
        <v>590921.66</v>
      </c>
      <c r="G18" s="59">
        <f t="shared" si="1"/>
        <v>0</v>
      </c>
      <c r="H18" s="59">
        <f t="shared" si="2"/>
        <v>-343770.45999999985</v>
      </c>
      <c r="I18" s="59">
        <f t="shared" si="3"/>
        <v>343770.45999999985</v>
      </c>
      <c r="J18" s="60" t="s">
        <v>0</v>
      </c>
      <c r="K18" s="62"/>
      <c r="L18" s="127">
        <v>0</v>
      </c>
      <c r="M18" s="2">
        <f t="shared" si="4"/>
        <v>902345.43</v>
      </c>
      <c r="N18" s="124"/>
      <c r="O18" s="118"/>
    </row>
    <row r="19" spans="1:15" ht="15.75" hidden="1" thickBot="1">
      <c r="A19" s="52"/>
      <c r="B19" s="53"/>
      <c r="C19" s="54"/>
      <c r="D19" s="53"/>
      <c r="E19" s="53"/>
      <c r="F19" s="53"/>
      <c r="G19" s="53"/>
      <c r="H19" s="53"/>
      <c r="I19" s="53"/>
      <c r="J19" s="55"/>
      <c r="K19" s="93"/>
      <c r="L19" s="40"/>
      <c r="M19" s="2">
        <f aca="true" t="shared" si="5" ref="M19:M24">D20+L19</f>
        <v>0</v>
      </c>
      <c r="N19" s="122"/>
      <c r="O19" s="105"/>
    </row>
    <row r="20" spans="1:15" ht="15.75" hidden="1" thickBot="1">
      <c r="A20" s="44"/>
      <c r="B20" s="2"/>
      <c r="C20" s="14"/>
      <c r="D20" s="2"/>
      <c r="E20" s="4"/>
      <c r="F20" s="4"/>
      <c r="G20" s="4"/>
      <c r="H20" s="4"/>
      <c r="I20" s="4"/>
      <c r="J20" s="1"/>
      <c r="K20" s="2"/>
      <c r="L20" s="1"/>
      <c r="M20" s="2">
        <f t="shared" si="5"/>
        <v>0</v>
      </c>
      <c r="N20" s="122"/>
      <c r="O20" s="105"/>
    </row>
    <row r="21" spans="1:15" ht="15.75" hidden="1" thickBot="1">
      <c r="A21" s="44"/>
      <c r="B21" s="2"/>
      <c r="C21" s="14"/>
      <c r="D21" s="2"/>
      <c r="E21" s="4"/>
      <c r="F21" s="4"/>
      <c r="G21" s="4"/>
      <c r="H21" s="4"/>
      <c r="I21" s="4"/>
      <c r="J21" s="1"/>
      <c r="K21" s="2"/>
      <c r="L21" s="1"/>
      <c r="M21" s="2">
        <f t="shared" si="5"/>
        <v>0</v>
      </c>
      <c r="N21" s="122"/>
      <c r="O21" s="105"/>
    </row>
    <row r="22" spans="1:15" ht="0.75" customHeight="1" hidden="1">
      <c r="A22" s="44"/>
      <c r="B22" s="2"/>
      <c r="C22" s="14"/>
      <c r="D22" s="2"/>
      <c r="E22" s="4"/>
      <c r="F22" s="4"/>
      <c r="G22" s="4"/>
      <c r="H22" s="4"/>
      <c r="I22" s="4"/>
      <c r="J22" s="1"/>
      <c r="K22" s="2"/>
      <c r="L22" s="1"/>
      <c r="M22" s="2">
        <f t="shared" si="5"/>
        <v>0</v>
      </c>
      <c r="N22" s="122"/>
      <c r="O22" s="105"/>
    </row>
    <row r="23" spans="1:15" ht="15.75" hidden="1" thickBot="1">
      <c r="A23" s="44"/>
      <c r="B23" s="2"/>
      <c r="C23" s="14"/>
      <c r="D23" s="2"/>
      <c r="E23" s="4"/>
      <c r="F23" s="3"/>
      <c r="G23" s="3"/>
      <c r="H23" s="4"/>
      <c r="I23" s="3"/>
      <c r="J23" s="1"/>
      <c r="K23" s="2"/>
      <c r="L23" s="1"/>
      <c r="M23" s="2">
        <f t="shared" si="5"/>
        <v>0</v>
      </c>
      <c r="N23" s="122"/>
      <c r="O23" s="105"/>
    </row>
    <row r="24" spans="1:15" ht="15.75" hidden="1" thickBot="1">
      <c r="A24" s="64"/>
      <c r="B24" s="65"/>
      <c r="C24" s="27"/>
      <c r="D24" s="65"/>
      <c r="E24" s="6"/>
      <c r="F24" s="6"/>
      <c r="G24" s="8"/>
      <c r="H24" s="6"/>
      <c r="I24" s="6"/>
      <c r="J24" s="35"/>
      <c r="K24" s="65"/>
      <c r="L24" s="35"/>
      <c r="M24" s="2">
        <f t="shared" si="5"/>
        <v>403410.30000000005</v>
      </c>
      <c r="N24" s="122"/>
      <c r="O24" s="105"/>
    </row>
    <row r="25" spans="1:15" ht="21" customHeight="1">
      <c r="A25" s="133" t="s">
        <v>40</v>
      </c>
      <c r="B25" s="41">
        <f>B27+B31+B30</f>
        <v>483845.86</v>
      </c>
      <c r="C25" s="42">
        <f>SUM(C27+C31+C30)</f>
        <v>429165.20000000007</v>
      </c>
      <c r="D25" s="41">
        <f>D27+D31+D30</f>
        <v>403410.30000000005</v>
      </c>
      <c r="E25" s="41">
        <f>E27+E31+E30</f>
        <v>95693.23</v>
      </c>
      <c r="F25" s="41">
        <f aca="true" t="shared" si="6" ref="F25:F37">D25-E25</f>
        <v>307717.07000000007</v>
      </c>
      <c r="G25" s="41">
        <f t="shared" si="1"/>
        <v>-25754.900000000023</v>
      </c>
      <c r="H25" s="41">
        <f t="shared" si="2"/>
        <v>-80435.55999999994</v>
      </c>
      <c r="I25" s="41">
        <f t="shared" si="3"/>
        <v>54680.659999999916</v>
      </c>
      <c r="J25" s="43" t="s">
        <v>7</v>
      </c>
      <c r="K25" s="130"/>
      <c r="L25" s="41">
        <f>L27+L30+L31</f>
        <v>25754.9</v>
      </c>
      <c r="M25" s="120">
        <f>D25+L25</f>
        <v>429165.20000000007</v>
      </c>
      <c r="N25" s="124"/>
      <c r="O25" s="118"/>
    </row>
    <row r="26" spans="1:14" ht="15" hidden="1">
      <c r="A26" s="46" t="s">
        <v>16</v>
      </c>
      <c r="B26" s="4"/>
      <c r="C26" s="14">
        <v>193535.07</v>
      </c>
      <c r="D26" s="4">
        <v>193535.07</v>
      </c>
      <c r="E26" s="4">
        <v>193535.07</v>
      </c>
      <c r="F26" s="3">
        <f t="shared" si="6"/>
        <v>0</v>
      </c>
      <c r="G26" s="3">
        <f t="shared" si="1"/>
        <v>0</v>
      </c>
      <c r="H26" s="4">
        <f t="shared" si="2"/>
        <v>193535.07</v>
      </c>
      <c r="I26" s="3">
        <f t="shared" si="3"/>
        <v>-193535.07</v>
      </c>
      <c r="J26" s="5" t="s">
        <v>16</v>
      </c>
      <c r="K26" s="2"/>
      <c r="L26" s="1"/>
      <c r="M26" s="45">
        <f aca="true" t="shared" si="7" ref="M26:M31">D26+L26</f>
        <v>193535.07</v>
      </c>
      <c r="N26" s="110"/>
    </row>
    <row r="27" spans="1:14" ht="15">
      <c r="A27" s="44" t="s">
        <v>13</v>
      </c>
      <c r="B27" s="13">
        <v>275409.79</v>
      </c>
      <c r="C27" s="14">
        <v>231695.57</v>
      </c>
      <c r="D27" s="14">
        <v>231695.57</v>
      </c>
      <c r="E27" s="4">
        <v>95693.23</v>
      </c>
      <c r="F27" s="4">
        <f t="shared" si="6"/>
        <v>136002.34000000003</v>
      </c>
      <c r="G27" s="4">
        <f t="shared" si="1"/>
        <v>0</v>
      </c>
      <c r="H27" s="4">
        <f>D27-B25:B27</f>
        <v>-43714.21999999997</v>
      </c>
      <c r="I27" s="4">
        <f t="shared" si="3"/>
        <v>43714.21999999997</v>
      </c>
      <c r="J27" s="1" t="s">
        <v>13</v>
      </c>
      <c r="K27" s="2"/>
      <c r="L27" s="2"/>
      <c r="M27" s="45">
        <f t="shared" si="7"/>
        <v>231695.57</v>
      </c>
      <c r="N27" s="110"/>
    </row>
    <row r="28" spans="1:14" ht="15" hidden="1">
      <c r="A28" s="44" t="s">
        <v>15</v>
      </c>
      <c r="B28" s="2"/>
      <c r="C28" s="14"/>
      <c r="D28" s="14"/>
      <c r="E28" s="4"/>
      <c r="F28" s="4">
        <f t="shared" si="6"/>
        <v>0</v>
      </c>
      <c r="G28" s="3">
        <f t="shared" si="1"/>
        <v>0</v>
      </c>
      <c r="H28" s="3">
        <f t="shared" si="2"/>
        <v>0</v>
      </c>
      <c r="I28" s="3">
        <f t="shared" si="3"/>
        <v>0</v>
      </c>
      <c r="J28" s="1" t="s">
        <v>15</v>
      </c>
      <c r="K28" s="2"/>
      <c r="L28" s="1"/>
      <c r="M28" s="45">
        <f t="shared" si="7"/>
        <v>0</v>
      </c>
      <c r="N28" s="110"/>
    </row>
    <row r="29" spans="1:14" ht="15" hidden="1">
      <c r="A29" s="44"/>
      <c r="B29" s="2"/>
      <c r="C29" s="14"/>
      <c r="D29" s="14"/>
      <c r="E29" s="4"/>
      <c r="F29" s="4">
        <f t="shared" si="6"/>
        <v>0</v>
      </c>
      <c r="G29" s="4"/>
      <c r="H29" s="4"/>
      <c r="I29" s="4"/>
      <c r="J29" s="1"/>
      <c r="K29" s="2"/>
      <c r="L29" s="1"/>
      <c r="M29" s="45">
        <f t="shared" si="7"/>
        <v>0</v>
      </c>
      <c r="N29" s="110"/>
    </row>
    <row r="30" spans="1:14" ht="15.75" thickBot="1">
      <c r="A30" s="56" t="s">
        <v>0</v>
      </c>
      <c r="B30" s="13">
        <v>107154.4</v>
      </c>
      <c r="C30" s="14">
        <v>132876.42</v>
      </c>
      <c r="D30" s="14">
        <v>107121.52</v>
      </c>
      <c r="E30" s="13">
        <v>0</v>
      </c>
      <c r="F30" s="13">
        <f t="shared" si="6"/>
        <v>107121.52</v>
      </c>
      <c r="G30" s="4">
        <f>D30-C30</f>
        <v>-25754.90000000001</v>
      </c>
      <c r="H30" s="4">
        <f>D30-B30</f>
        <v>-32.879999999990105</v>
      </c>
      <c r="I30" s="94">
        <f>B30-C30</f>
        <v>-25722.02000000002</v>
      </c>
      <c r="J30" s="12" t="s">
        <v>21</v>
      </c>
      <c r="K30" s="126"/>
      <c r="L30" s="100">
        <v>25754.9</v>
      </c>
      <c r="M30" s="45">
        <f t="shared" si="7"/>
        <v>132876.42</v>
      </c>
      <c r="N30" s="110"/>
    </row>
    <row r="31" spans="1:14" ht="15.75" thickBot="1">
      <c r="A31" s="66" t="s">
        <v>3</v>
      </c>
      <c r="B31" s="62">
        <v>101281.67</v>
      </c>
      <c r="C31" s="58">
        <v>64593.21</v>
      </c>
      <c r="D31" s="58">
        <v>64593.21</v>
      </c>
      <c r="E31" s="59">
        <v>0</v>
      </c>
      <c r="F31" s="59">
        <f t="shared" si="6"/>
        <v>64593.21</v>
      </c>
      <c r="G31" s="59">
        <f>D31-C31</f>
        <v>0</v>
      </c>
      <c r="H31" s="59">
        <f>D31-B31</f>
        <v>-36688.46</v>
      </c>
      <c r="I31" s="59">
        <f>B31-C31</f>
        <v>36688.46</v>
      </c>
      <c r="J31" s="61" t="s">
        <v>3</v>
      </c>
      <c r="K31" s="62"/>
      <c r="L31" s="62"/>
      <c r="M31" s="63">
        <f t="shared" si="7"/>
        <v>64593.21</v>
      </c>
      <c r="N31" s="110"/>
    </row>
    <row r="32" spans="1:14" ht="20.25" customHeight="1">
      <c r="A32" s="133" t="s">
        <v>41</v>
      </c>
      <c r="B32" s="41">
        <f>B33+B34+B36</f>
        <v>1807743.4300000002</v>
      </c>
      <c r="C32" s="42">
        <f>SUM(C33+C34+C36)</f>
        <v>1823259.49</v>
      </c>
      <c r="D32" s="41">
        <f>SUM(D33+D34+D36)</f>
        <v>1745620.83</v>
      </c>
      <c r="E32" s="41">
        <f>E33+E34+E36</f>
        <v>795616.7600000001</v>
      </c>
      <c r="F32" s="41">
        <f t="shared" si="6"/>
        <v>950004.07</v>
      </c>
      <c r="G32" s="41">
        <f t="shared" si="1"/>
        <v>-77638.65999999992</v>
      </c>
      <c r="H32" s="41">
        <f t="shared" si="2"/>
        <v>-62122.60000000009</v>
      </c>
      <c r="I32" s="41">
        <f t="shared" si="3"/>
        <v>-15516.059999999823</v>
      </c>
      <c r="J32" s="43" t="s">
        <v>9</v>
      </c>
      <c r="K32" s="130"/>
      <c r="L32" s="41">
        <f>L33+L34+L36</f>
        <v>8323.56</v>
      </c>
      <c r="M32" s="101">
        <f aca="true" t="shared" si="8" ref="M32:M45">D32+L32</f>
        <v>1753944.3900000001</v>
      </c>
      <c r="N32" s="110"/>
    </row>
    <row r="33" spans="1:14" ht="16.5" customHeight="1">
      <c r="A33" s="44" t="s">
        <v>3</v>
      </c>
      <c r="B33" s="2">
        <v>1009741.06</v>
      </c>
      <c r="C33" s="14">
        <v>1079023.27</v>
      </c>
      <c r="D33" s="14">
        <v>1009708.17</v>
      </c>
      <c r="E33" s="4">
        <v>498746.52</v>
      </c>
      <c r="F33" s="4">
        <f t="shared" si="6"/>
        <v>510961.65</v>
      </c>
      <c r="G33" s="4">
        <f t="shared" si="1"/>
        <v>-69315.09999999998</v>
      </c>
      <c r="H33" s="4">
        <f t="shared" si="2"/>
        <v>-32.89000000001397</v>
      </c>
      <c r="I33" s="4">
        <f t="shared" si="3"/>
        <v>-69282.20999999996</v>
      </c>
      <c r="J33" s="1" t="s">
        <v>3</v>
      </c>
      <c r="K33" s="2"/>
      <c r="L33" s="2"/>
      <c r="M33" s="45">
        <f t="shared" si="8"/>
        <v>1009708.17</v>
      </c>
      <c r="N33" s="111"/>
    </row>
    <row r="34" spans="1:14" ht="16.5" customHeight="1">
      <c r="A34" s="47" t="s">
        <v>28</v>
      </c>
      <c r="B34" s="102">
        <v>750571.29</v>
      </c>
      <c r="C34" s="103">
        <v>688481.58</v>
      </c>
      <c r="D34" s="103">
        <v>688481.58</v>
      </c>
      <c r="E34" s="104">
        <v>271635.32</v>
      </c>
      <c r="F34" s="4">
        <f t="shared" si="6"/>
        <v>416846.25999999995</v>
      </c>
      <c r="G34" s="4">
        <f t="shared" si="1"/>
        <v>0</v>
      </c>
      <c r="H34" s="4">
        <f t="shared" si="2"/>
        <v>-62089.71000000008</v>
      </c>
      <c r="I34" s="4">
        <f t="shared" si="3"/>
        <v>62089.71000000008</v>
      </c>
      <c r="J34" s="16" t="s">
        <v>28</v>
      </c>
      <c r="K34" s="2"/>
      <c r="L34" s="2"/>
      <c r="M34" s="45">
        <f t="shared" si="8"/>
        <v>688481.58</v>
      </c>
      <c r="N34" s="110"/>
    </row>
    <row r="35" spans="1:14" ht="16.5" customHeight="1" hidden="1">
      <c r="A35" s="44" t="s">
        <v>8</v>
      </c>
      <c r="B35" s="2"/>
      <c r="C35" s="14"/>
      <c r="D35" s="14"/>
      <c r="E35" s="4"/>
      <c r="F35" s="4">
        <f t="shared" si="6"/>
        <v>0</v>
      </c>
      <c r="G35" s="4">
        <f t="shared" si="1"/>
        <v>0</v>
      </c>
      <c r="H35" s="4">
        <f t="shared" si="2"/>
        <v>0</v>
      </c>
      <c r="I35" s="4">
        <f t="shared" si="3"/>
        <v>0</v>
      </c>
      <c r="J35" s="1" t="s">
        <v>8</v>
      </c>
      <c r="K35" s="2"/>
      <c r="L35" s="1"/>
      <c r="M35" s="45">
        <f t="shared" si="8"/>
        <v>0</v>
      </c>
      <c r="N35" s="110"/>
    </row>
    <row r="36" spans="1:14" ht="16.5" customHeight="1" thickBot="1">
      <c r="A36" s="56" t="s">
        <v>0</v>
      </c>
      <c r="B36" s="13">
        <v>47431.08</v>
      </c>
      <c r="C36" s="14">
        <v>55754.64</v>
      </c>
      <c r="D36" s="14">
        <v>47431.08</v>
      </c>
      <c r="E36" s="13">
        <v>25234.92</v>
      </c>
      <c r="F36" s="57">
        <f t="shared" si="6"/>
        <v>22196.160000000003</v>
      </c>
      <c r="G36" s="59">
        <f t="shared" si="1"/>
        <v>-8323.559999999998</v>
      </c>
      <c r="H36" s="59">
        <f t="shared" si="2"/>
        <v>0</v>
      </c>
      <c r="I36" s="95">
        <f t="shared" si="3"/>
        <v>-8323.559999999998</v>
      </c>
      <c r="J36" s="60" t="s">
        <v>21</v>
      </c>
      <c r="K36" s="62"/>
      <c r="L36" s="125">
        <v>8323.56</v>
      </c>
      <c r="M36" s="63">
        <f t="shared" si="8"/>
        <v>55754.64</v>
      </c>
      <c r="N36" s="110"/>
    </row>
    <row r="37" spans="1:14" ht="20.25" customHeight="1">
      <c r="A37" s="133" t="s">
        <v>42</v>
      </c>
      <c r="B37" s="41">
        <f>B40+B42+B38</f>
        <v>1118210.3699999999</v>
      </c>
      <c r="C37" s="42">
        <f>C38+C40+C42</f>
        <v>756212.26</v>
      </c>
      <c r="D37" s="42">
        <f>D38+D40+D42</f>
        <v>756212.26</v>
      </c>
      <c r="E37" s="41">
        <f>SUM(E38+E39+E40+E42)</f>
        <v>303197.57</v>
      </c>
      <c r="F37" s="41">
        <f t="shared" si="6"/>
        <v>453014.69</v>
      </c>
      <c r="G37" s="41">
        <f t="shared" si="1"/>
        <v>0</v>
      </c>
      <c r="H37" s="41">
        <f t="shared" si="2"/>
        <v>-361998.10999999987</v>
      </c>
      <c r="I37" s="41">
        <f t="shared" si="3"/>
        <v>361998.10999999987</v>
      </c>
      <c r="J37" s="67" t="s">
        <v>10</v>
      </c>
      <c r="K37" s="131"/>
      <c r="L37" s="41">
        <f>L38+L40+L42</f>
        <v>0</v>
      </c>
      <c r="M37" s="101">
        <f t="shared" si="8"/>
        <v>756212.26</v>
      </c>
      <c r="N37" s="111"/>
    </row>
    <row r="38" spans="1:15" ht="18" customHeight="1" thickBot="1">
      <c r="A38" s="56" t="s">
        <v>0</v>
      </c>
      <c r="B38" s="14">
        <v>116365.32</v>
      </c>
      <c r="C38" s="14">
        <v>57781.44</v>
      </c>
      <c r="D38" s="14">
        <v>57781.44</v>
      </c>
      <c r="E38" s="14">
        <v>26055.61</v>
      </c>
      <c r="F38" s="30">
        <f>(D38-E38)</f>
        <v>31725.83</v>
      </c>
      <c r="G38" s="3">
        <f t="shared" si="1"/>
        <v>0</v>
      </c>
      <c r="H38" s="3">
        <f t="shared" si="2"/>
        <v>-58583.880000000005</v>
      </c>
      <c r="I38" s="94">
        <f t="shared" si="3"/>
        <v>58583.880000000005</v>
      </c>
      <c r="J38" s="15" t="s">
        <v>21</v>
      </c>
      <c r="K38" s="2"/>
      <c r="L38" s="125">
        <v>0</v>
      </c>
      <c r="M38" s="45">
        <f t="shared" si="8"/>
        <v>57781.44</v>
      </c>
      <c r="N38" s="111"/>
      <c r="O38" s="28"/>
    </row>
    <row r="39" spans="1:14" ht="18" customHeight="1" hidden="1">
      <c r="A39" s="48" t="s">
        <v>14</v>
      </c>
      <c r="B39" s="21"/>
      <c r="C39" s="14"/>
      <c r="D39" s="14"/>
      <c r="E39" s="14"/>
      <c r="F39" s="31">
        <f>(D39-E39)</f>
        <v>0</v>
      </c>
      <c r="G39" s="4">
        <f t="shared" si="1"/>
        <v>0</v>
      </c>
      <c r="H39" s="4">
        <f t="shared" si="2"/>
        <v>0</v>
      </c>
      <c r="I39" s="4">
        <f t="shared" si="3"/>
        <v>0</v>
      </c>
      <c r="J39" s="15" t="s">
        <v>14</v>
      </c>
      <c r="K39" s="2"/>
      <c r="L39" s="1"/>
      <c r="M39" s="45">
        <f t="shared" si="8"/>
        <v>0</v>
      </c>
      <c r="N39" s="110"/>
    </row>
    <row r="40" spans="1:14" ht="18" customHeight="1">
      <c r="A40" s="44" t="s">
        <v>3</v>
      </c>
      <c r="B40" s="2">
        <v>962659.32</v>
      </c>
      <c r="C40" s="14">
        <v>681611.61</v>
      </c>
      <c r="D40" s="14">
        <v>681611.61</v>
      </c>
      <c r="E40" s="4">
        <v>273734.51</v>
      </c>
      <c r="F40" s="31" t="str">
        <f>HYPERLINK(D40-E40)</f>
        <v>407877,1</v>
      </c>
      <c r="G40" s="4">
        <f t="shared" si="1"/>
        <v>0</v>
      </c>
      <c r="H40" s="4">
        <f t="shared" si="2"/>
        <v>-281047.70999999996</v>
      </c>
      <c r="I40" s="4">
        <f t="shared" si="3"/>
        <v>281047.70999999996</v>
      </c>
      <c r="J40" s="1" t="s">
        <v>3</v>
      </c>
      <c r="K40" s="2"/>
      <c r="L40" s="2"/>
      <c r="M40" s="45">
        <f t="shared" si="8"/>
        <v>681611.61</v>
      </c>
      <c r="N40" s="110"/>
    </row>
    <row r="41" spans="1:14" ht="18" customHeight="1" hidden="1">
      <c r="A41" s="47" t="s">
        <v>14</v>
      </c>
      <c r="B41" s="4"/>
      <c r="C41" s="14"/>
      <c r="D41" s="14"/>
      <c r="E41" s="4"/>
      <c r="F41" s="32" t="str">
        <f>HYPERLINK(D41-E41)</f>
        <v>0</v>
      </c>
      <c r="G41" s="3">
        <f t="shared" si="1"/>
        <v>0</v>
      </c>
      <c r="H41" s="3">
        <f t="shared" si="2"/>
        <v>0</v>
      </c>
      <c r="I41" s="3">
        <f t="shared" si="3"/>
        <v>0</v>
      </c>
      <c r="J41" s="16" t="s">
        <v>14</v>
      </c>
      <c r="K41" s="2"/>
      <c r="L41" s="2"/>
      <c r="M41" s="45">
        <f t="shared" si="8"/>
        <v>0</v>
      </c>
      <c r="N41" s="110"/>
    </row>
    <row r="42" spans="1:14" ht="18" customHeight="1" thickBot="1">
      <c r="A42" s="68" t="s">
        <v>28</v>
      </c>
      <c r="B42" s="59">
        <v>39185.73</v>
      </c>
      <c r="C42" s="58">
        <v>16819.21</v>
      </c>
      <c r="D42" s="58">
        <v>16819.21</v>
      </c>
      <c r="E42" s="59">
        <v>3407.45</v>
      </c>
      <c r="F42" s="69" t="str">
        <f>HYPERLINK(D42-E42)</f>
        <v>13411,76</v>
      </c>
      <c r="G42" s="59">
        <f t="shared" si="1"/>
        <v>0</v>
      </c>
      <c r="H42" s="51">
        <f t="shared" si="2"/>
        <v>-22366.520000000004</v>
      </c>
      <c r="I42" s="59">
        <f>B42-C42</f>
        <v>22366.520000000004</v>
      </c>
      <c r="J42" s="70" t="s">
        <v>28</v>
      </c>
      <c r="K42" s="62"/>
      <c r="L42" s="62"/>
      <c r="M42" s="63">
        <f t="shared" si="8"/>
        <v>16819.21</v>
      </c>
      <c r="N42" s="128"/>
    </row>
    <row r="43" spans="1:14" ht="21.75" customHeight="1">
      <c r="A43" s="134" t="s">
        <v>43</v>
      </c>
      <c r="B43" s="41">
        <f>B44+B45</f>
        <v>1074155.46</v>
      </c>
      <c r="C43" s="41">
        <f>C44+C45</f>
        <v>1105360.5</v>
      </c>
      <c r="D43" s="41">
        <f>D44+D45</f>
        <v>1073984.94</v>
      </c>
      <c r="E43" s="41">
        <f>E44+E45</f>
        <v>122886</v>
      </c>
      <c r="F43" s="41">
        <f>F44+F45</f>
        <v>951098.94</v>
      </c>
      <c r="G43" s="41">
        <f t="shared" si="1"/>
        <v>-31375.560000000056</v>
      </c>
      <c r="H43" s="41">
        <f t="shared" si="2"/>
        <v>-170.52000000001863</v>
      </c>
      <c r="I43" s="41">
        <f>B43-C43</f>
        <v>-31205.040000000037</v>
      </c>
      <c r="J43" s="71" t="s">
        <v>29</v>
      </c>
      <c r="K43" s="131"/>
      <c r="L43" s="41">
        <f>L44+L45</f>
        <v>30829.4</v>
      </c>
      <c r="M43" s="101">
        <f t="shared" si="8"/>
        <v>1104814.3399999999</v>
      </c>
      <c r="N43" s="111"/>
    </row>
    <row r="44" spans="1:14" ht="17.25" customHeight="1">
      <c r="A44" s="49" t="s">
        <v>31</v>
      </c>
      <c r="B44" s="4">
        <v>247410.48</v>
      </c>
      <c r="C44" s="14">
        <v>247956.64</v>
      </c>
      <c r="D44" s="14">
        <v>247410.48</v>
      </c>
      <c r="E44" s="4">
        <v>122886</v>
      </c>
      <c r="F44" s="34" t="str">
        <f>HYPERLINK(D44-E44)</f>
        <v>124524,48</v>
      </c>
      <c r="G44" s="3">
        <f>D44-C44</f>
        <v>-546.1600000000035</v>
      </c>
      <c r="H44" s="3">
        <f t="shared" si="2"/>
        <v>0</v>
      </c>
      <c r="I44" s="3">
        <f>B44-C44</f>
        <v>-546.1600000000035</v>
      </c>
      <c r="J44" s="33" t="s">
        <v>31</v>
      </c>
      <c r="K44" s="2"/>
      <c r="L44" s="1">
        <v>0</v>
      </c>
      <c r="M44" s="45">
        <f t="shared" si="8"/>
        <v>247410.48</v>
      </c>
      <c r="N44" s="110"/>
    </row>
    <row r="45" spans="1:14" ht="18.75" customHeight="1" thickBot="1">
      <c r="A45" s="56" t="s">
        <v>0</v>
      </c>
      <c r="B45" s="59">
        <v>826744.98</v>
      </c>
      <c r="C45" s="58">
        <v>857403.86</v>
      </c>
      <c r="D45" s="58">
        <v>826574.46</v>
      </c>
      <c r="E45" s="59">
        <v>0</v>
      </c>
      <c r="F45" s="72">
        <f>D45-E45</f>
        <v>826574.46</v>
      </c>
      <c r="G45" s="51">
        <f>D45-C45</f>
        <v>-30829.400000000023</v>
      </c>
      <c r="H45" s="51">
        <f>D45-B45</f>
        <v>-170.52000000001863</v>
      </c>
      <c r="I45" s="95">
        <f>B45-C45</f>
        <v>-30658.880000000005</v>
      </c>
      <c r="J45" s="73" t="s">
        <v>21</v>
      </c>
      <c r="K45" s="62"/>
      <c r="L45" s="125">
        <v>30829.4</v>
      </c>
      <c r="M45" s="63">
        <f t="shared" si="8"/>
        <v>857403.86</v>
      </c>
      <c r="N45" s="129"/>
    </row>
    <row r="46" spans="1:13" ht="21.75" customHeight="1">
      <c r="A46" s="74" t="s">
        <v>12</v>
      </c>
      <c r="B46" s="75">
        <f>B10+B25+B32+B37+B43</f>
        <v>13489899.32</v>
      </c>
      <c r="C46" s="76">
        <f>C10+C25+C32+C37+C43</f>
        <v>11030510.37</v>
      </c>
      <c r="D46" s="75">
        <f>D10+D25+D32+D37+D43</f>
        <v>10895741.25</v>
      </c>
      <c r="E46" s="75">
        <f>E10+E25+E32+E37+E43</f>
        <v>4132474.32</v>
      </c>
      <c r="F46" s="75">
        <f>D46-E46</f>
        <v>6763266.93</v>
      </c>
      <c r="G46" s="75">
        <f t="shared" si="1"/>
        <v>-134769.11999999918</v>
      </c>
      <c r="H46" s="75">
        <f t="shared" si="2"/>
        <v>-2594158.0700000003</v>
      </c>
      <c r="I46" s="75">
        <f t="shared" si="3"/>
        <v>2459388.950000001</v>
      </c>
      <c r="J46" s="77" t="s">
        <v>12</v>
      </c>
      <c r="K46" s="75">
        <f>K10+K25+K32+K37+K43</f>
        <v>0</v>
      </c>
      <c r="L46" s="75">
        <f>L10+L25+L32+L37+L43</f>
        <v>64907.86</v>
      </c>
      <c r="M46" s="78">
        <f>M10+M25+M32+M37+M43</f>
        <v>10960649.11</v>
      </c>
    </row>
    <row r="47" spans="1:13" ht="1.5" customHeight="1" hidden="1">
      <c r="A47" s="49"/>
      <c r="B47" s="10"/>
      <c r="C47" s="18"/>
      <c r="D47" s="10"/>
      <c r="E47" s="1"/>
      <c r="F47" s="1"/>
      <c r="G47" s="1"/>
      <c r="H47" s="1"/>
      <c r="I47" s="1"/>
      <c r="J47" s="1"/>
      <c r="K47" s="2"/>
      <c r="L47" s="1"/>
      <c r="M47" s="50"/>
    </row>
    <row r="48" spans="1:13" ht="0.75" customHeight="1" thickBot="1">
      <c r="A48" s="49"/>
      <c r="B48" s="1"/>
      <c r="C48" s="19"/>
      <c r="D48" s="1"/>
      <c r="E48" s="1"/>
      <c r="F48" s="22"/>
      <c r="G48" s="1"/>
      <c r="H48" s="1"/>
      <c r="I48" s="1"/>
      <c r="J48" s="1"/>
      <c r="K48" s="2"/>
      <c r="L48" s="1"/>
      <c r="M48" s="50"/>
    </row>
    <row r="49" spans="1:13" ht="15" hidden="1">
      <c r="A49" s="79"/>
      <c r="B49" s="23"/>
      <c r="C49" s="24"/>
      <c r="D49" s="23"/>
      <c r="E49" s="65"/>
      <c r="F49" s="25"/>
      <c r="G49" s="35"/>
      <c r="H49" s="35"/>
      <c r="I49" s="35"/>
      <c r="J49" s="35"/>
      <c r="K49" s="65"/>
      <c r="L49" s="35"/>
      <c r="M49" s="80"/>
    </row>
    <row r="50" spans="1:13" ht="15">
      <c r="A50" s="84" t="s">
        <v>28</v>
      </c>
      <c r="B50" s="85">
        <f aca="true" t="shared" si="9" ref="B50:I50">B11+B27+B34+B42</f>
        <v>8231514.710000001</v>
      </c>
      <c r="C50" s="85">
        <f t="shared" si="9"/>
        <v>6601670.800000001</v>
      </c>
      <c r="D50" s="85">
        <f t="shared" si="9"/>
        <v>6601670.800000001</v>
      </c>
      <c r="E50" s="85">
        <f t="shared" si="9"/>
        <v>2724573.01</v>
      </c>
      <c r="F50" s="85">
        <f t="shared" si="9"/>
        <v>3877097.79</v>
      </c>
      <c r="G50" s="85">
        <f t="shared" si="9"/>
        <v>0</v>
      </c>
      <c r="H50" s="85">
        <f t="shared" si="9"/>
        <v>-1629843.9100000001</v>
      </c>
      <c r="I50" s="85">
        <f t="shared" si="9"/>
        <v>1629843.9100000001</v>
      </c>
      <c r="J50" s="86" t="s">
        <v>28</v>
      </c>
      <c r="K50" s="87"/>
      <c r="L50" s="87">
        <f>L11+L27+L34+L42</f>
        <v>0</v>
      </c>
      <c r="M50" s="88">
        <f>M11+M27+M34+M42</f>
        <v>6601670.800000001</v>
      </c>
    </row>
    <row r="51" spans="1:13" ht="15" hidden="1">
      <c r="A51" s="47"/>
      <c r="B51" s="13"/>
      <c r="C51" s="17"/>
      <c r="D51" s="13"/>
      <c r="E51" s="13"/>
      <c r="F51" s="13"/>
      <c r="G51" s="1"/>
      <c r="H51" s="1"/>
      <c r="I51" s="1"/>
      <c r="J51" s="16"/>
      <c r="K51" s="2"/>
      <c r="L51" s="1"/>
      <c r="M51" s="50"/>
    </row>
    <row r="52" spans="1:13" ht="15">
      <c r="A52" s="49" t="s">
        <v>3</v>
      </c>
      <c r="B52" s="2">
        <f aca="true" t="shared" si="10" ref="B52:I52">B12+B31+B33+B40+B44</f>
        <v>2914572.94</v>
      </c>
      <c r="C52" s="2">
        <f t="shared" si="10"/>
        <v>2422677.7800000003</v>
      </c>
      <c r="D52" s="2">
        <f t="shared" si="10"/>
        <v>2352816.52</v>
      </c>
      <c r="E52" s="2">
        <f t="shared" si="10"/>
        <v>1045187.01</v>
      </c>
      <c r="F52" s="2">
        <f t="shared" si="10"/>
        <v>1307629.5099999998</v>
      </c>
      <c r="G52" s="2">
        <f t="shared" si="10"/>
        <v>-69861.25999999998</v>
      </c>
      <c r="H52" s="2">
        <f t="shared" si="10"/>
        <v>-561756.42</v>
      </c>
      <c r="I52" s="2">
        <f t="shared" si="10"/>
        <v>491895.16000000003</v>
      </c>
      <c r="J52" s="11" t="s">
        <v>3</v>
      </c>
      <c r="K52" s="2"/>
      <c r="L52" s="2">
        <f>L12+L31+L33+L40+L44</f>
        <v>0</v>
      </c>
      <c r="M52" s="45">
        <f>M12+M31+M33+M40+M44</f>
        <v>2352816.52</v>
      </c>
    </row>
    <row r="53" spans="1:13" ht="15.75" thickBot="1">
      <c r="A53" s="64" t="s">
        <v>33</v>
      </c>
      <c r="B53" s="65">
        <f aca="true" t="shared" si="11" ref="B53:I53">B18+B30+B36+B38+B45</f>
        <v>2343811.67</v>
      </c>
      <c r="C53" s="62">
        <f t="shared" si="11"/>
        <v>2006161.79</v>
      </c>
      <c r="D53" s="62">
        <f t="shared" si="11"/>
        <v>1941253.93</v>
      </c>
      <c r="E53" s="62">
        <f t="shared" si="11"/>
        <v>362714.3</v>
      </c>
      <c r="F53" s="62">
        <f t="shared" si="11"/>
        <v>1578539.63</v>
      </c>
      <c r="G53" s="62">
        <f t="shared" si="11"/>
        <v>-64907.86000000003</v>
      </c>
      <c r="H53" s="62">
        <f t="shared" si="11"/>
        <v>-402557.7399999999</v>
      </c>
      <c r="I53" s="62">
        <f t="shared" si="11"/>
        <v>337649.87999999983</v>
      </c>
      <c r="J53" s="61" t="s">
        <v>33</v>
      </c>
      <c r="K53" s="62"/>
      <c r="L53" s="62">
        <f>L18+L30+L36+L38+L45</f>
        <v>64907.86</v>
      </c>
      <c r="M53" s="63">
        <f>M18+M30+M36+M38+M45</f>
        <v>2006161.79</v>
      </c>
    </row>
    <row r="54" spans="1:13" ht="20.25" customHeight="1" thickBot="1">
      <c r="A54" s="108" t="s">
        <v>12</v>
      </c>
      <c r="B54" s="3">
        <f>SUM(B50:B53)</f>
        <v>13489899.32</v>
      </c>
      <c r="C54" s="81">
        <f aca="true" t="shared" si="12" ref="C54:I54">SUM(C50:C53)</f>
        <v>11030510.370000001</v>
      </c>
      <c r="D54" s="81">
        <f t="shared" si="12"/>
        <v>10895741.25</v>
      </c>
      <c r="E54" s="81">
        <f t="shared" si="12"/>
        <v>4132474.3199999994</v>
      </c>
      <c r="F54" s="81">
        <f t="shared" si="12"/>
        <v>6763266.93</v>
      </c>
      <c r="G54" s="81">
        <f t="shared" si="12"/>
        <v>-134769.12</v>
      </c>
      <c r="H54" s="81">
        <f t="shared" si="12"/>
        <v>-2594158.07</v>
      </c>
      <c r="I54" s="81">
        <f t="shared" si="12"/>
        <v>2459388.95</v>
      </c>
      <c r="J54" s="82" t="s">
        <v>12</v>
      </c>
      <c r="K54" s="81"/>
      <c r="L54" s="81">
        <f>SUM(L50:L53)</f>
        <v>64907.86</v>
      </c>
      <c r="M54" s="83">
        <f>SUM(M50:M53)</f>
        <v>10960649.11</v>
      </c>
    </row>
    <row r="55" spans="1:13" ht="15">
      <c r="A55" s="105"/>
      <c r="B55" s="109"/>
      <c r="C55" s="110"/>
      <c r="D55" s="110"/>
      <c r="E55" s="110"/>
      <c r="F55" s="110"/>
      <c r="G55" s="110"/>
      <c r="M55" s="28"/>
    </row>
    <row r="56" spans="1:11" ht="15">
      <c r="A56" s="105"/>
      <c r="B56" s="109"/>
      <c r="C56" s="113" t="s">
        <v>50</v>
      </c>
      <c r="D56" s="114"/>
      <c r="E56" s="115"/>
      <c r="F56" s="28"/>
      <c r="G56" s="96"/>
      <c r="H56" s="96"/>
      <c r="I56" s="98"/>
      <c r="K56"/>
    </row>
    <row r="57" spans="1:11" ht="15">
      <c r="A57" s="105"/>
      <c r="B57" s="109"/>
      <c r="C57" s="110" t="s">
        <v>51</v>
      </c>
      <c r="D57" s="112"/>
      <c r="E57" s="113"/>
      <c r="F57" s="114"/>
      <c r="G57" s="115"/>
      <c r="H57" s="28"/>
      <c r="I57" s="96"/>
      <c r="J57" s="96"/>
      <c r="K57" s="98"/>
    </row>
    <row r="58" spans="1:11" ht="15">
      <c r="A58" s="105"/>
      <c r="B58" s="109"/>
      <c r="C58" s="110"/>
      <c r="D58" s="110"/>
      <c r="E58" s="110"/>
      <c r="F58" s="110"/>
      <c r="G58" s="111"/>
      <c r="H58" s="28"/>
      <c r="I58" s="96"/>
      <c r="J58" s="96"/>
      <c r="K58" s="98"/>
    </row>
    <row r="59" spans="1:13" ht="15">
      <c r="A59" s="106"/>
      <c r="B59" s="107"/>
      <c r="D59" s="28"/>
      <c r="F59" s="28"/>
      <c r="G59" s="28"/>
      <c r="H59" s="28"/>
      <c r="I59" s="97"/>
      <c r="J59" s="97"/>
      <c r="K59" s="97"/>
      <c r="M59" s="99"/>
    </row>
    <row r="60" spans="4:9" ht="15">
      <c r="D60" s="28"/>
      <c r="F60" s="28"/>
      <c r="G60" s="28"/>
      <c r="I60" s="28"/>
    </row>
    <row r="61" ht="15">
      <c r="D61" s="28"/>
    </row>
  </sheetData>
  <mergeCells count="2">
    <mergeCell ref="E2:H2"/>
    <mergeCell ref="A2:B2"/>
  </mergeCells>
  <printOptions/>
  <pageMargins left="0.2362204724409449" right="0" top="0.5118110236220472" bottom="0.31496062992125984" header="0.5118110236220472" footer="0.31496062992125984"/>
  <pageSetup horizontalDpi="120" verticalDpi="12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</dc:creator>
  <cp:keywords/>
  <dc:description/>
  <cp:lastModifiedBy>Tanta</cp:lastModifiedBy>
  <cp:lastPrinted>2023-01-11T12:02:31Z</cp:lastPrinted>
  <dcterms:created xsi:type="dcterms:W3CDTF">2004-04-20T09:06:37Z</dcterms:created>
  <dcterms:modified xsi:type="dcterms:W3CDTF">2023-02-10T09:19:57Z</dcterms:modified>
  <cp:category/>
  <cp:version/>
  <cp:contentType/>
  <cp:contentStatus/>
</cp:coreProperties>
</file>