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<sst xmlns="http://schemas.openxmlformats.org/spreadsheetml/2006/main" count="111" uniqueCount="75">
  <si>
    <t>Valoare totala repartizata pe criterii, din care:</t>
  </si>
  <si>
    <t xml:space="preserve">NR. CRT. 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</si>
  <si>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</si>
  <si>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</si>
  <si>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</si>
  <si>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</si>
  <si>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</si>
  <si>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</si>
  <si>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</si>
  <si>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</si>
  <si>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</si>
  <si>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</si>
  <si>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</si>
  <si>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</si>
  <si>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</si>
  <si>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</si>
  <si>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</si>
  <si>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</si>
  <si>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</si>
  <si>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</si>
  <si>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</si>
  <si>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</si>
  <si>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</si>
  <si>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</si>
  <si>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</si>
  <si>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</si>
  <si>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</si>
  <si>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</si>
  <si>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</si>
  <si>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</si>
  <si>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INVESTIGATII PRAXIS</t>
  </si>
  <si>
    <t>Sp de Pneumoftiziologie - radiologie ambulatoriu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</si>
  <si>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</si>
  <si>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</si>
  <si>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</si>
  <si>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</si>
  <si>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</si>
  <si>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</si>
  <si>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</si>
  <si>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</si>
  <si>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</si>
  <si>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MEDIMA HEALTH SA</t>
  </si>
  <si>
    <t>CENTRUL MEDICAL MATEUS</t>
  </si>
  <si>
    <t>criterii conform Anexei 19 din Ordinul 1857/441/2023</t>
  </si>
  <si>
    <t>KALIOPHION SRL</t>
  </si>
  <si>
    <t>MNT HEALTHCARE EUROPE SRL</t>
  </si>
  <si>
    <t>criterii conform Anexei 20 din Ordinul 1857/441/2023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</si>
  <si>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</si>
  <si>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</si>
  <si>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</si>
  <si>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</si>
  <si>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</si>
  <si>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</si>
  <si>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</si>
  <si>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</si>
  <si>
    <t>Spital Judetean - radiologie imagistica ambulatoriu</t>
  </si>
  <si>
    <t>ANIMA Speciality Medical Services SRL (preluare DIAMED Center)</t>
  </si>
  <si>
    <t>Suma contracte martie  2024</t>
  </si>
  <si>
    <t>Suma contracte aprilie  2024</t>
  </si>
  <si>
    <t>Suma contracte mai  2024</t>
  </si>
  <si>
    <t>Suma contracte iunie  2024</t>
  </si>
  <si>
    <t>CALCULUL SUMELOR alocate pentru MARTIE-IUNIE 2024</t>
  </si>
  <si>
    <t>CALCULUL SUMELOR alocate pentru MARTIE-IUNIE2024</t>
  </si>
  <si>
    <t>Credit de angajament MARTIE-IUNIE 2024</t>
  </si>
  <si>
    <t>cf Filei de buget cu nr. VH 707/06.02.2024</t>
  </si>
  <si>
    <t xml:space="preserve"> Notei de fundamentare nr. 5459/15.02.2024</t>
  </si>
  <si>
    <t>]i Notei de fundamentare nr. 5459/15.02.2024</t>
  </si>
  <si>
    <t>Suma contracte martie iunie  2024, din care:</t>
  </si>
  <si>
    <t>Suma contracte martie2024</t>
  </si>
  <si>
    <t>Suma contracte aprilie2024</t>
  </si>
  <si>
    <t>TRIMESTRUL I</t>
  </si>
  <si>
    <t>TRIMESTRUL II</t>
  </si>
  <si>
    <t>In FILA DE BUGET:</t>
  </si>
  <si>
    <r>
      <t>TOTAL luna MARTIE -IUNIE 2024 c</t>
    </r>
    <r>
      <rPr>
        <b/>
        <sz val="12"/>
        <color indexed="8"/>
        <rFont val="TimesRomanR"/>
        <family val="0"/>
      </rPr>
      <t>ontractat initial, fara Monitorizari si Preventii  =</t>
    </r>
  </si>
  <si>
    <t>Diferenta este pentru a se asigura sumele lunare pt MONITORIZARI + PREVENTII, ce depasesc valorile contractate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</si>
</sst>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0"/>
    <numFmt numFmtId="175" formatCode="#,##0.0000"/>
    <numFmt numFmtId="176" formatCode="#,##0.000000000000000000"/>
    <numFmt numFmtId="177" formatCode="#,##0.0000000000"/>
    <numFmt numFmtId="178" formatCode="#,##0.00000000"/>
    <numFmt numFmtId="179" formatCode="0.000000"/>
    <numFmt numFmtId="180" formatCode="#,##0.000"/>
  </numFmts>
  <fonts count="70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color indexed="8"/>
      <name val="TimesRomanR"/>
      <family val="0"/>
    </font>
    <font>
      <b/>
      <sz val="13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Roman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Roman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0" applyNumberFormat="0" applyBorder="0" applyAlignment="0" applyProtection="0"/>
    <xf numFmtId="0" fontId="58" fillId="26" borderId="3" applyNumberFormat="0" applyAlignment="0" applyProtection="0"/>
    <xf numFmtId="0" fontId="5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wrapText="1"/>
    </xf>
    <xf numFmtId="4" fontId="12" fillId="0" borderId="2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3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4" fontId="10" fillId="0" borderId="37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4" fontId="10" fillId="0" borderId="40" xfId="0" applyNumberFormat="1" applyFont="1" applyBorder="1" applyAlignment="1">
      <alignment wrapText="1"/>
    </xf>
    <xf numFmtId="4" fontId="13" fillId="0" borderId="40" xfId="0" applyNumberFormat="1" applyFont="1" applyBorder="1" applyAlignment="1">
      <alignment wrapText="1"/>
    </xf>
    <xf numFmtId="4" fontId="13" fillId="0" borderId="40" xfId="0" applyNumberFormat="1" applyFont="1" applyFill="1" applyBorder="1" applyAlignment="1">
      <alignment wrapText="1"/>
    </xf>
    <xf numFmtId="1" fontId="1" fillId="0" borderId="34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wrapText="1"/>
    </xf>
    <xf numFmtId="2" fontId="5" fillId="0" borderId="37" xfId="0" applyNumberFormat="1" applyFont="1" applyBorder="1" applyAlignment="1">
      <alignment wrapText="1"/>
    </xf>
    <xf numFmtId="2" fontId="2" fillId="0" borderId="41" xfId="0" applyNumberFormat="1" applyFont="1" applyBorder="1" applyAlignment="1">
      <alignment wrapText="1"/>
    </xf>
    <xf numFmtId="2" fontId="2" fillId="0" borderId="42" xfId="0" applyNumberFormat="1" applyFont="1" applyFill="1" applyBorder="1" applyAlignment="1">
      <alignment wrapText="1"/>
    </xf>
    <xf numFmtId="2" fontId="2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2" fontId="1" fillId="0" borderId="44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wrapText="1"/>
    </xf>
    <xf numFmtId="2" fontId="1" fillId="0" borderId="42" xfId="0" applyNumberFormat="1" applyFont="1" applyBorder="1" applyAlignment="1">
      <alignment wrapText="1"/>
    </xf>
    <xf numFmtId="4" fontId="1" fillId="0" borderId="45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44" xfId="0" applyNumberFormat="1" applyFont="1" applyBorder="1" applyAlignment="1">
      <alignment wrapText="1"/>
    </xf>
    <xf numFmtId="4" fontId="14" fillId="0" borderId="44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19" fillId="0" borderId="10" xfId="0" applyNumberFormat="1" applyFont="1" applyBorder="1" applyAlignment="1">
      <alignment wrapText="1"/>
    </xf>
    <xf numFmtId="4" fontId="19" fillId="0" borderId="40" xfId="0" applyNumberFormat="1" applyFont="1" applyBorder="1" applyAlignment="1">
      <alignment wrapText="1"/>
    </xf>
    <xf numFmtId="4" fontId="5" fillId="32" borderId="34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19" fillId="0" borderId="30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46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wrapText="1"/>
    </xf>
    <xf numFmtId="4" fontId="8" fillId="32" borderId="47" xfId="0" applyNumberFormat="1" applyFont="1" applyFill="1" applyBorder="1" applyAlignment="1">
      <alignment wrapText="1"/>
    </xf>
    <xf numFmtId="4" fontId="8" fillId="32" borderId="48" xfId="0" applyNumberFormat="1" applyFont="1" applyFill="1" applyBorder="1" applyAlignment="1">
      <alignment wrapText="1"/>
    </xf>
    <xf numFmtId="4" fontId="10" fillId="32" borderId="35" xfId="0" applyNumberFormat="1" applyFont="1" applyFill="1" applyBorder="1" applyAlignment="1">
      <alignment wrapText="1"/>
    </xf>
    <xf numFmtId="2" fontId="19" fillId="0" borderId="38" xfId="0" applyNumberFormat="1" applyFont="1" applyBorder="1" applyAlignment="1">
      <alignment wrapText="1"/>
    </xf>
    <xf numFmtId="2" fontId="19" fillId="0" borderId="39" xfId="0" applyNumberFormat="1" applyFont="1" applyBorder="1" applyAlignment="1">
      <alignment wrapText="1"/>
    </xf>
    <xf numFmtId="4" fontId="19" fillId="0" borderId="49" xfId="0" applyNumberFormat="1" applyFont="1" applyBorder="1" applyAlignment="1">
      <alignment wrapText="1"/>
    </xf>
    <xf numFmtId="4" fontId="14" fillId="0" borderId="37" xfId="0" applyNumberFormat="1" applyFont="1" applyBorder="1" applyAlignment="1">
      <alignment wrapText="1"/>
    </xf>
    <xf numFmtId="0" fontId="18" fillId="0" borderId="20" xfId="0" applyFont="1" applyFill="1" applyBorder="1" applyAlignment="1">
      <alignment horizontal="left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5" fillId="32" borderId="5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4" xfId="0" applyNumberFormat="1" applyFont="1" applyFill="1" applyBorder="1" applyAlignment="1">
      <alignment wrapText="1"/>
    </xf>
    <xf numFmtId="0" fontId="18" fillId="0" borderId="52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32" borderId="3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wrapText="1"/>
    </xf>
    <xf numFmtId="0" fontId="9" fillId="0" borderId="54" xfId="0" applyFont="1" applyBorder="1" applyAlignment="1">
      <alignment horizontal="left" vertical="center" wrapText="1"/>
    </xf>
    <xf numFmtId="4" fontId="10" fillId="0" borderId="51" xfId="0" applyNumberFormat="1" applyFont="1" applyFill="1" applyBorder="1" applyAlignment="1">
      <alignment wrapText="1"/>
    </xf>
    <xf numFmtId="4" fontId="13" fillId="0" borderId="51" xfId="0" applyNumberFormat="1" applyFont="1" applyFill="1" applyBorder="1" applyAlignment="1">
      <alignment wrapText="1"/>
    </xf>
    <xf numFmtId="4" fontId="13" fillId="0" borderId="51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2" fontId="19" fillId="0" borderId="54" xfId="0" applyNumberFormat="1" applyFont="1" applyBorder="1" applyAlignment="1">
      <alignment wrapText="1"/>
    </xf>
    <xf numFmtId="4" fontId="19" fillId="0" borderId="51" xfId="0" applyNumberFormat="1" applyFont="1" applyBorder="1" applyAlignment="1">
      <alignment wrapText="1"/>
    </xf>
    <xf numFmtId="4" fontId="19" fillId="0" borderId="55" xfId="0" applyNumberFormat="1" applyFont="1" applyBorder="1" applyAlignment="1">
      <alignment wrapText="1"/>
    </xf>
    <xf numFmtId="4" fontId="8" fillId="32" borderId="56" xfId="0" applyNumberFormat="1" applyFont="1" applyFill="1" applyBorder="1" applyAlignment="1">
      <alignment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57" xfId="0" applyNumberFormat="1" applyFont="1" applyBorder="1" applyAlignment="1">
      <alignment horizontal="center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12" fillId="32" borderId="3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30" fillId="34" borderId="33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2" fillId="0" borderId="58" xfId="0" applyNumberFormat="1" applyFont="1" applyBorder="1" applyAlignment="1">
      <alignment horizontal="center" vertical="center" wrapText="1"/>
    </xf>
    <xf numFmtId="4" fontId="2" fillId="0" borderId="59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4" fontId="5" fillId="0" borderId="62" xfId="0" applyNumberFormat="1" applyFont="1" applyBorder="1" applyAlignment="1">
      <alignment horizontal="center" vertical="center" wrapText="1"/>
    </xf>
    <xf numFmtId="4" fontId="2" fillId="0" borderId="63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4" fontId="5" fillId="32" borderId="23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left" vertical="center" wrapText="1"/>
    </xf>
    <xf numFmtId="4" fontId="2" fillId="0" borderId="65" xfId="0" applyNumberFormat="1" applyFont="1" applyBorder="1" applyAlignment="1">
      <alignment horizontal="center" vertical="center" wrapText="1"/>
    </xf>
    <xf numFmtId="4" fontId="5" fillId="0" borderId="66" xfId="0" applyNumberFormat="1" applyFont="1" applyBorder="1" applyAlignment="1">
      <alignment horizontal="center" vertical="center" wrapText="1"/>
    </xf>
    <xf numFmtId="4" fontId="5" fillId="36" borderId="67" xfId="0" applyNumberFormat="1" applyFont="1" applyFill="1" applyBorder="1" applyAlignment="1">
      <alignment horizontal="center" vertical="center" wrapText="1"/>
    </xf>
    <xf numFmtId="4" fontId="5" fillId="0" borderId="68" xfId="0" applyNumberFormat="1" applyFont="1" applyBorder="1" applyAlignment="1">
      <alignment horizontal="center" vertical="center" wrapText="1"/>
    </xf>
    <xf numFmtId="4" fontId="5" fillId="32" borderId="32" xfId="0" applyNumberFormat="1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wrapText="1"/>
    </xf>
    <xf numFmtId="4" fontId="2" fillId="37" borderId="40" xfId="0" applyNumberFormat="1" applyFont="1" applyFill="1" applyBorder="1" applyAlignment="1">
      <alignment horizontal="center" vertical="center" wrapText="1"/>
    </xf>
    <xf numFmtId="4" fontId="2" fillId="38" borderId="67" xfId="0" applyNumberFormat="1" applyFont="1" applyFill="1" applyBorder="1" applyAlignment="1">
      <alignment horizontal="center" vertical="center" wrapText="1"/>
    </xf>
    <xf numFmtId="4" fontId="5" fillId="38" borderId="32" xfId="0" applyNumberFormat="1" applyFont="1" applyFill="1" applyBorder="1" applyAlignment="1">
      <alignment horizontal="center" vertical="center" wrapText="1"/>
    </xf>
    <xf numFmtId="4" fontId="13" fillId="38" borderId="40" xfId="0" applyNumberFormat="1" applyFont="1" applyFill="1" applyBorder="1" applyAlignment="1">
      <alignment wrapText="1"/>
    </xf>
    <xf numFmtId="4" fontId="2" fillId="38" borderId="10" xfId="0" applyNumberFormat="1" applyFont="1" applyFill="1" applyBorder="1" applyAlignment="1">
      <alignment horizontal="center" vertical="center" wrapText="1"/>
    </xf>
    <xf numFmtId="4" fontId="2" fillId="38" borderId="65" xfId="0" applyNumberFormat="1" applyFont="1" applyFill="1" applyBorder="1" applyAlignment="1">
      <alignment horizontal="center" vertical="center" wrapText="1"/>
    </xf>
    <xf numFmtId="4" fontId="2" fillId="37" borderId="51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4" fontId="8" fillId="34" borderId="18" xfId="0" applyNumberFormat="1" applyFont="1" applyFill="1" applyBorder="1" applyAlignment="1">
      <alignment horizontal="right" vertical="center" wrapText="1"/>
    </xf>
    <xf numFmtId="4" fontId="8" fillId="34" borderId="20" xfId="0" applyNumberFormat="1" applyFont="1" applyFill="1" applyBorder="1" applyAlignment="1">
      <alignment horizontal="right" vertical="center" wrapText="1"/>
    </xf>
    <xf numFmtId="4" fontId="8" fillId="34" borderId="52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Fill="1" applyBorder="1" applyAlignment="1">
      <alignment horizontal="center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0" fillId="0" borderId="47" xfId="0" applyNumberFormat="1" applyFont="1" applyBorder="1" applyAlignment="1">
      <alignment horizontal="center" wrapText="1"/>
    </xf>
    <xf numFmtId="4" fontId="11" fillId="34" borderId="35" xfId="0" applyNumberFormat="1" applyFont="1" applyFill="1" applyBorder="1" applyAlignment="1">
      <alignment horizontal="center" wrapText="1"/>
    </xf>
    <xf numFmtId="3" fontId="27" fillId="0" borderId="0" xfId="0" applyNumberFormat="1" applyFont="1" applyBorder="1" applyAlignment="1">
      <alignment horizontal="center" wrapText="1"/>
    </xf>
    <xf numFmtId="1" fontId="21" fillId="39" borderId="14" xfId="0" applyNumberFormat="1" applyFont="1" applyFill="1" applyBorder="1" applyAlignment="1">
      <alignment horizontal="right" vertical="center" wrapText="1"/>
    </xf>
    <xf numFmtId="1" fontId="21" fillId="39" borderId="25" xfId="0" applyNumberFormat="1" applyFont="1" applyFill="1" applyBorder="1" applyAlignment="1">
      <alignment horizontal="right" vertical="center" wrapText="1"/>
    </xf>
    <xf numFmtId="1" fontId="21" fillId="39" borderId="69" xfId="0" applyNumberFormat="1" applyFont="1" applyFill="1" applyBorder="1" applyAlignment="1">
      <alignment horizontal="right" vertical="center" wrapText="1"/>
    </xf>
    <xf numFmtId="3" fontId="25" fillId="34" borderId="14" xfId="0" applyNumberFormat="1" applyFont="1" applyFill="1" applyBorder="1" applyAlignment="1">
      <alignment horizontal="center" vertical="center" wrapText="1"/>
    </xf>
    <xf numFmtId="3" fontId="25" fillId="34" borderId="69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9" fontId="12" fillId="0" borderId="38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10" fillId="0" borderId="70" xfId="0" applyNumberFormat="1" applyFont="1" applyBorder="1" applyAlignment="1">
      <alignment horizontal="center" vertical="center" wrapText="1"/>
    </xf>
    <xf numFmtId="4" fontId="10" fillId="0" borderId="71" xfId="0" applyNumberFormat="1" applyFont="1" applyBorder="1" applyAlignment="1">
      <alignment horizontal="center" vertical="center" wrapText="1"/>
    </xf>
    <xf numFmtId="4" fontId="10" fillId="0" borderId="66" xfId="0" applyNumberFormat="1" applyFont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center" vertical="center" wrapText="1"/>
    </xf>
    <xf numFmtId="4" fontId="10" fillId="0" borderId="68" xfId="0" applyNumberFormat="1" applyFont="1" applyBorder="1" applyAlignment="1">
      <alignment horizontal="center" vertical="center" wrapText="1"/>
    </xf>
    <xf numFmtId="179" fontId="8" fillId="32" borderId="13" xfId="0" applyNumberFormat="1" applyFont="1" applyFill="1" applyBorder="1" applyAlignment="1">
      <alignment horizontal="center" wrapText="1"/>
    </xf>
    <xf numFmtId="179" fontId="8" fillId="32" borderId="28" xfId="0" applyNumberFormat="1" applyFont="1" applyFill="1" applyBorder="1" applyAlignment="1">
      <alignment horizontal="center" wrapText="1"/>
    </xf>
    <xf numFmtId="174" fontId="8" fillId="32" borderId="13" xfId="0" applyNumberFormat="1" applyFont="1" applyFill="1" applyBorder="1" applyAlignment="1">
      <alignment horizontal="center" wrapText="1"/>
    </xf>
    <xf numFmtId="174" fontId="8" fillId="32" borderId="28" xfId="0" applyNumberFormat="1" applyFont="1" applyFill="1" applyBorder="1" applyAlignment="1">
      <alignment horizontal="center" wrapText="1"/>
    </xf>
    <xf numFmtId="174" fontId="8" fillId="32" borderId="57" xfId="0" applyNumberFormat="1" applyFont="1" applyFill="1" applyBorder="1" applyAlignment="1">
      <alignment horizontal="center" wrapText="1"/>
    </xf>
    <xf numFmtId="179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" fontId="69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0" fillId="0" borderId="27" xfId="0" applyNumberFormat="1" applyFont="1" applyBorder="1" applyAlignment="1">
      <alignment horizontal="center" wrapText="1"/>
    </xf>
    <xf numFmtId="4" fontId="12" fillId="0" borderId="53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left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4" fontId="26" fillId="0" borderId="72" xfId="0" applyNumberFormat="1" applyFont="1" applyBorder="1" applyAlignment="1">
      <alignment horizontal="center" wrapText="1"/>
    </xf>
    <xf numFmtId="4" fontId="26" fillId="0" borderId="73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4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0" fillId="0" borderId="67" xfId="0" applyNumberFormat="1" applyBorder="1" applyAlignment="1">
      <alignment horizontal="center" vertical="center" wrapText="1"/>
    </xf>
    <xf numFmtId="4" fontId="0" fillId="0" borderId="71" xfId="0" applyNumberFormat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1" fontId="21" fillId="39" borderId="14" xfId="0" applyNumberFormat="1" applyFont="1" applyFill="1" applyBorder="1" applyAlignment="1">
      <alignment horizontal="center" vertical="center" wrapText="1"/>
    </xf>
    <xf numFmtId="1" fontId="21" fillId="39" borderId="35" xfId="0" applyNumberFormat="1" applyFont="1" applyFill="1" applyBorder="1" applyAlignment="1">
      <alignment horizontal="center" vertical="center" wrapText="1"/>
    </xf>
    <xf numFmtId="3" fontId="25" fillId="34" borderId="25" xfId="0" applyNumberFormat="1" applyFont="1" applyFill="1" applyBorder="1" applyAlignment="1">
      <alignment horizontal="center" vertical="center" wrapText="1"/>
    </xf>
    <xf numFmtId="174" fontId="5" fillId="32" borderId="57" xfId="0" applyNumberFormat="1" applyFont="1" applyFill="1" applyBorder="1" applyAlignment="1">
      <alignment horizontal="center" vertical="center" wrapText="1"/>
    </xf>
    <xf numFmtId="174" fontId="5" fillId="32" borderId="69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wrapText="1"/>
    </xf>
    <xf numFmtId="4" fontId="6" fillId="0" borderId="48" xfId="0" applyNumberFormat="1" applyFont="1" applyBorder="1" applyAlignment="1">
      <alignment horizontal="center" wrapText="1"/>
    </xf>
    <xf numFmtId="4" fontId="6" fillId="0" borderId="46" xfId="0" applyNumberFormat="1" applyFont="1" applyBorder="1" applyAlignment="1">
      <alignment horizontal="center" wrapText="1"/>
    </xf>
    <xf numFmtId="4" fontId="6" fillId="0" borderId="52" xfId="0" applyNumberFormat="1" applyFont="1" applyBorder="1" applyAlignment="1">
      <alignment horizontal="center" wrapText="1"/>
    </xf>
    <xf numFmtId="4" fontId="6" fillId="0" borderId="74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74" fontId="4" fillId="32" borderId="57" xfId="0" applyNumberFormat="1" applyFont="1" applyFill="1" applyBorder="1" applyAlignment="1">
      <alignment horizontal="center" vertical="center" wrapText="1"/>
    </xf>
    <xf numFmtId="174" fontId="4" fillId="32" borderId="25" xfId="0" applyNumberFormat="1" applyFont="1" applyFill="1" applyBorder="1" applyAlignment="1">
      <alignment horizontal="center" vertical="center" wrapText="1"/>
    </xf>
    <xf numFmtId="174" fontId="4" fillId="32" borderId="7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174" fontId="5" fillId="32" borderId="25" xfId="0" applyNumberFormat="1" applyFont="1" applyFill="1" applyBorder="1" applyAlignment="1">
      <alignment horizontal="center" vertical="center" wrapText="1"/>
    </xf>
    <xf numFmtId="174" fontId="5" fillId="32" borderId="75" xfId="0" applyNumberFormat="1" applyFont="1" applyFill="1" applyBorder="1" applyAlignment="1">
      <alignment horizontal="center" vertical="center" wrapText="1"/>
    </xf>
    <xf numFmtId="174" fontId="4" fillId="32" borderId="69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6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34" borderId="35" xfId="0" applyNumberFormat="1" applyFont="1" applyFill="1" applyBorder="1" applyAlignment="1">
      <alignment horizontal="center" wrapText="1"/>
    </xf>
    <xf numFmtId="4" fontId="26" fillId="0" borderId="15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8" fillId="34" borderId="50" xfId="0" applyNumberFormat="1" applyFont="1" applyFill="1" applyBorder="1" applyAlignment="1">
      <alignment horizontal="right" wrapText="1"/>
    </xf>
    <xf numFmtId="4" fontId="8" fillId="34" borderId="29" xfId="0" applyNumberFormat="1" applyFont="1" applyFill="1" applyBorder="1" applyAlignment="1">
      <alignment horizontal="right" wrapText="1"/>
    </xf>
    <xf numFmtId="4" fontId="8" fillId="34" borderId="62" xfId="0" applyNumberFormat="1" applyFont="1" applyFill="1" applyBorder="1" applyAlignment="1">
      <alignment horizontal="right" wrapText="1"/>
    </xf>
    <xf numFmtId="4" fontId="8" fillId="34" borderId="33" xfId="0" applyNumberFormat="1" applyFont="1" applyFill="1" applyBorder="1" applyAlignment="1">
      <alignment wrapText="1"/>
    </xf>
    <xf numFmtId="4" fontId="26" fillId="0" borderId="77" xfId="0" applyNumberFormat="1" applyFont="1" applyBorder="1" applyAlignment="1">
      <alignment horizontal="center" wrapText="1"/>
    </xf>
    <xf numFmtId="4" fontId="26" fillId="0" borderId="19" xfId="0" applyNumberFormat="1" applyFont="1" applyBorder="1" applyAlignment="1">
      <alignment horizontal="center" wrapText="1"/>
    </xf>
    <xf numFmtId="4" fontId="10" fillId="0" borderId="35" xfId="0" applyNumberFormat="1" applyFont="1" applyFill="1" applyBorder="1" applyAlignment="1">
      <alignment horizontal="center" wrapText="1"/>
    </xf>
    <xf numFmtId="4" fontId="14" fillId="34" borderId="33" xfId="0" applyNumberFormat="1" applyFont="1" applyFill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4" fontId="10" fillId="34" borderId="33" xfId="0" applyNumberFormat="1" applyFont="1" applyFill="1" applyBorder="1" applyAlignment="1">
      <alignment horizontal="center" wrapText="1"/>
    </xf>
    <xf numFmtId="4" fontId="10" fillId="34" borderId="54" xfId="0" applyNumberFormat="1" applyFont="1" applyFill="1" applyBorder="1" applyAlignment="1">
      <alignment horizontal="right" wrapText="1"/>
    </xf>
    <xf numFmtId="4" fontId="10" fillId="38" borderId="21" xfId="0" applyNumberFormat="1" applyFont="1" applyFill="1" applyBorder="1" applyAlignment="1">
      <alignment wrapText="1"/>
    </xf>
    <xf numFmtId="4" fontId="10" fillId="38" borderId="51" xfId="0" applyNumberFormat="1" applyFont="1" applyFill="1" applyBorder="1" applyAlignment="1">
      <alignment wrapText="1"/>
    </xf>
    <xf numFmtId="4" fontId="10" fillId="38" borderId="55" xfId="0" applyNumberFormat="1" applyFont="1" applyFill="1" applyBorder="1" applyAlignment="1">
      <alignment wrapText="1"/>
    </xf>
    <xf numFmtId="4" fontId="10" fillId="34" borderId="38" xfId="0" applyNumberFormat="1" applyFont="1" applyFill="1" applyBorder="1" applyAlignment="1">
      <alignment horizontal="right" wrapText="1"/>
    </xf>
    <xf numFmtId="4" fontId="10" fillId="38" borderId="26" xfId="0" applyNumberFormat="1" applyFont="1" applyFill="1" applyBorder="1" applyAlignment="1">
      <alignment wrapText="1"/>
    </xf>
    <xf numFmtId="4" fontId="10" fillId="38" borderId="10" xfId="0" applyNumberFormat="1" applyFont="1" applyFill="1" applyBorder="1" applyAlignment="1">
      <alignment wrapText="1"/>
    </xf>
    <xf numFmtId="4" fontId="10" fillId="34" borderId="10" xfId="0" applyNumberFormat="1" applyFont="1" applyFill="1" applyBorder="1" applyAlignment="1">
      <alignment horizontal="right" wrapText="1"/>
    </xf>
    <xf numFmtId="4" fontId="10" fillId="34" borderId="78" xfId="0" applyNumberFormat="1" applyFont="1" applyFill="1" applyBorder="1" applyAlignment="1">
      <alignment horizontal="right" wrapText="1"/>
    </xf>
    <xf numFmtId="4" fontId="10" fillId="34" borderId="63" xfId="0" applyNumberFormat="1" applyFont="1" applyFill="1" applyBorder="1" applyAlignment="1">
      <alignment horizontal="right" wrapText="1"/>
    </xf>
    <xf numFmtId="4" fontId="10" fillId="34" borderId="13" xfId="0" applyNumberFormat="1" applyFont="1" applyFill="1" applyBorder="1" applyAlignment="1">
      <alignment wrapText="1"/>
    </xf>
    <xf numFmtId="4" fontId="10" fillId="34" borderId="28" xfId="0" applyNumberFormat="1" applyFont="1" applyFill="1" applyBorder="1" applyAlignment="1">
      <alignment wrapText="1"/>
    </xf>
    <xf numFmtId="4" fontId="10" fillId="34" borderId="12" xfId="0" applyNumberFormat="1" applyFont="1" applyFill="1" applyBorder="1" applyAlignment="1">
      <alignment wrapText="1"/>
    </xf>
    <xf numFmtId="4" fontId="10" fillId="0" borderId="0" xfId="0" applyNumberFormat="1" applyFont="1" applyFill="1" applyAlignment="1">
      <alignment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0" fillId="34" borderId="79" xfId="0" applyNumberFormat="1" applyFont="1" applyFill="1" applyBorder="1" applyAlignment="1">
      <alignment horizontal="center" wrapText="1"/>
    </xf>
    <xf numFmtId="4" fontId="5" fillId="34" borderId="33" xfId="0" applyNumberFormat="1" applyFont="1" applyFill="1" applyBorder="1" applyAlignment="1">
      <alignment wrapText="1"/>
    </xf>
    <xf numFmtId="3" fontId="27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4" fontId="29" fillId="0" borderId="10" xfId="0" applyNumberFormat="1" applyFont="1" applyBorder="1" applyAlignment="1">
      <alignment horizontal="center" vertical="center" wrapText="1"/>
    </xf>
    <xf numFmtId="4" fontId="5" fillId="38" borderId="39" xfId="0" applyNumberFormat="1" applyFont="1" applyFill="1" applyBorder="1" applyAlignment="1">
      <alignment wrapText="1"/>
    </xf>
    <xf numFmtId="4" fontId="5" fillId="38" borderId="40" xfId="0" applyNumberFormat="1" applyFont="1" applyFill="1" applyBorder="1" applyAlignment="1">
      <alignment wrapText="1"/>
    </xf>
    <xf numFmtId="4" fontId="5" fillId="38" borderId="49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5" fillId="38" borderId="10" xfId="0" applyNumberFormat="1" applyFont="1" applyFill="1" applyBorder="1" applyAlignment="1">
      <alignment horizontal="center" vertical="center" wrapText="1"/>
    </xf>
    <xf numFmtId="4" fontId="50" fillId="38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5" fillId="38" borderId="70" xfId="0" applyNumberFormat="1" applyFont="1" applyFill="1" applyBorder="1" applyAlignment="1">
      <alignment horizontal="center" vertical="center" wrapText="1"/>
    </xf>
    <xf numFmtId="4" fontId="5" fillId="38" borderId="65" xfId="0" applyNumberFormat="1" applyFont="1" applyFill="1" applyBorder="1" applyAlignment="1">
      <alignment horizontal="center" vertical="center" wrapText="1"/>
    </xf>
    <xf numFmtId="4" fontId="5" fillId="38" borderId="66" xfId="0" applyNumberFormat="1" applyFont="1" applyFill="1" applyBorder="1" applyAlignment="1">
      <alignment horizontal="center" vertical="center" wrapText="1"/>
    </xf>
    <xf numFmtId="4" fontId="5" fillId="38" borderId="38" xfId="0" applyNumberFormat="1" applyFont="1" applyFill="1" applyBorder="1" applyAlignment="1">
      <alignment horizontal="center" vertical="center" wrapText="1"/>
    </xf>
    <xf numFmtId="4" fontId="5" fillId="38" borderId="30" xfId="0" applyNumberFormat="1" applyFont="1" applyFill="1" applyBorder="1" applyAlignment="1">
      <alignment horizontal="center" vertical="center" wrapText="1"/>
    </xf>
    <xf numFmtId="4" fontId="50" fillId="38" borderId="38" xfId="0" applyNumberFormat="1" applyFont="1" applyFill="1" applyBorder="1" applyAlignment="1">
      <alignment horizontal="center" vertical="center" wrapText="1"/>
    </xf>
    <xf numFmtId="4" fontId="50" fillId="38" borderId="39" xfId="0" applyNumberFormat="1" applyFont="1" applyFill="1" applyBorder="1" applyAlignment="1">
      <alignment horizontal="center" vertical="center" wrapText="1"/>
    </xf>
    <xf numFmtId="4" fontId="50" fillId="38" borderId="40" xfId="0" applyNumberFormat="1" applyFont="1" applyFill="1" applyBorder="1" applyAlignment="1">
      <alignment horizontal="center" vertical="center" wrapText="1"/>
    </xf>
    <xf numFmtId="4" fontId="5" fillId="38" borderId="44" xfId="0" applyNumberFormat="1" applyFont="1" applyFill="1" applyBorder="1" applyAlignment="1">
      <alignment horizontal="center" vertical="center" wrapText="1"/>
    </xf>
    <xf numFmtId="4" fontId="5" fillId="38" borderId="49" xfId="0" applyNumberFormat="1" applyFont="1" applyFill="1" applyBorder="1" applyAlignment="1">
      <alignment horizontal="center" vertical="center" wrapText="1"/>
    </xf>
    <xf numFmtId="3" fontId="49" fillId="0" borderId="63" xfId="0" applyNumberFormat="1" applyFont="1" applyBorder="1" applyAlignment="1">
      <alignment horizontal="center" wrapText="1"/>
    </xf>
    <xf numFmtId="3" fontId="29" fillId="13" borderId="13" xfId="0" applyNumberFormat="1" applyFont="1" applyFill="1" applyBorder="1" applyAlignment="1">
      <alignment horizontal="center" wrapText="1"/>
    </xf>
    <xf numFmtId="3" fontId="29" fillId="13" borderId="28" xfId="0" applyNumberFormat="1" applyFont="1" applyFill="1" applyBorder="1" applyAlignment="1">
      <alignment horizontal="center" wrapText="1"/>
    </xf>
    <xf numFmtId="3" fontId="29" fillId="13" borderId="12" xfId="0" applyNumberFormat="1" applyFont="1" applyFill="1" applyBorder="1" applyAlignment="1">
      <alignment horizontal="center" wrapText="1"/>
    </xf>
    <xf numFmtId="4" fontId="51" fillId="13" borderId="0" xfId="0" applyNumberFormat="1" applyFont="1" applyFill="1" applyAlignment="1">
      <alignment horizontal="right" wrapText="1"/>
    </xf>
    <xf numFmtId="4" fontId="51" fillId="13" borderId="19" xfId="0" applyNumberFormat="1" applyFont="1" applyFill="1" applyBorder="1" applyAlignment="1">
      <alignment horizontal="right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51" fillId="0" borderId="25" xfId="0" applyNumberFormat="1" applyFont="1" applyFill="1" applyBorder="1" applyAlignment="1">
      <alignment horizontal="center" vertical="center" wrapText="1"/>
    </xf>
    <xf numFmtId="3" fontId="51" fillId="0" borderId="6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90" zoomScaleNormal="90" zoomScalePageLayoutView="0" workbookViewId="0" topLeftCell="A1">
      <selection activeCell="L2" sqref="L2:Q3"/>
    </sheetView>
  </sheetViews>
  <sheetFormatPr defaultColWidth="17.625" defaultRowHeight="15.75"/>
  <cols>
    <col min="1" max="1" width="4.00390625" style="14" customWidth="1"/>
    <col min="2" max="2" width="29.00390625" style="11" customWidth="1"/>
    <col min="3" max="4" width="8.375" style="11" customWidth="1"/>
    <col min="5" max="5" width="8.125" style="11" customWidth="1"/>
    <col min="6" max="6" width="6.75390625" style="11" customWidth="1"/>
    <col min="7" max="7" width="13.125" style="11" customWidth="1"/>
    <col min="8" max="8" width="10.125" style="11" customWidth="1"/>
    <col min="9" max="9" width="10.00390625" style="11" customWidth="1"/>
    <col min="10" max="10" width="8.00390625" style="11" customWidth="1"/>
    <col min="11" max="11" width="10.25390625" style="11" customWidth="1"/>
    <col min="12" max="12" width="12.375" style="12" customWidth="1"/>
    <col min="13" max="13" width="15.125" style="18" customWidth="1"/>
    <col min="14" max="14" width="11.625" style="18" customWidth="1"/>
    <col min="15" max="15" width="11.375" style="305" customWidth="1"/>
    <col min="16" max="17" width="10.125" style="305" customWidth="1"/>
    <col min="18" max="16384" width="17.625" style="11" customWidth="1"/>
  </cols>
  <sheetData>
    <row r="1" spans="1:12" ht="18" customHeight="1" thickBot="1">
      <c r="A1" s="250" t="s">
        <v>7</v>
      </c>
      <c r="B1" s="250"/>
      <c r="C1" s="250"/>
      <c r="D1" s="250"/>
      <c r="E1" s="250"/>
      <c r="F1" s="250"/>
      <c r="G1" s="250"/>
      <c r="L1" s="60"/>
    </row>
    <row r="2" spans="1:17" ht="22.5" customHeight="1">
      <c r="A2" s="13"/>
      <c r="B2" s="10"/>
      <c r="C2" s="10"/>
      <c r="D2" s="10"/>
      <c r="E2" s="10"/>
      <c r="F2" s="10"/>
      <c r="G2" s="10"/>
      <c r="L2" s="261" t="s">
        <v>63</v>
      </c>
      <c r="M2" s="301"/>
      <c r="N2" s="301"/>
      <c r="O2" s="301"/>
      <c r="P2" s="301"/>
      <c r="Q2" s="262"/>
    </row>
    <row r="3" spans="1:17" ht="22.5" customHeight="1">
      <c r="A3" s="235" t="s">
        <v>62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94"/>
      <c r="M3" s="295"/>
      <c r="N3" s="295"/>
      <c r="O3" s="295"/>
      <c r="P3" s="295"/>
      <c r="Q3" s="302"/>
    </row>
    <row r="4" spans="1:17" ht="24.75" customHeight="1">
      <c r="A4" s="247" t="s">
        <v>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63" t="s">
        <v>64</v>
      </c>
      <c r="M4" s="296"/>
      <c r="N4" s="296"/>
      <c r="O4" s="296"/>
      <c r="P4" s="296"/>
      <c r="Q4" s="264"/>
    </row>
    <row r="5" spans="3:17" ht="33.75" customHeight="1" thickBot="1">
      <c r="C5" s="221" t="s">
        <v>43</v>
      </c>
      <c r="D5" s="221"/>
      <c r="E5" s="221"/>
      <c r="F5" s="221"/>
      <c r="G5" s="221"/>
      <c r="H5" s="221"/>
      <c r="I5" s="221"/>
      <c r="J5" s="221"/>
      <c r="K5" s="221"/>
      <c r="L5" s="265" t="s">
        <v>65</v>
      </c>
      <c r="M5" s="303"/>
      <c r="N5" s="303"/>
      <c r="O5" s="303"/>
      <c r="P5" s="303"/>
      <c r="Q5" s="266"/>
    </row>
    <row r="6" spans="1:14" s="32" customFormat="1" ht="28.5" customHeight="1">
      <c r="A6" s="30"/>
      <c r="B6" s="31" t="s">
        <v>0</v>
      </c>
      <c r="C6" s="236" t="s">
        <v>16</v>
      </c>
      <c r="D6" s="237"/>
      <c r="E6" s="237"/>
      <c r="F6" s="237"/>
      <c r="G6" s="240"/>
      <c r="H6" s="236" t="s">
        <v>6</v>
      </c>
      <c r="I6" s="239"/>
      <c r="J6" s="239"/>
      <c r="K6" s="238"/>
      <c r="L6" s="15"/>
      <c r="M6" s="19"/>
      <c r="N6" s="19"/>
    </row>
    <row r="7" spans="1:14" s="34" customFormat="1" ht="27" customHeight="1">
      <c r="A7" s="33"/>
      <c r="B7" s="55">
        <v>1558000</v>
      </c>
      <c r="C7" s="217">
        <f>ROUND(B7*50%,2)</f>
        <v>779000</v>
      </c>
      <c r="D7" s="220"/>
      <c r="E7" s="220"/>
      <c r="F7" s="220"/>
      <c r="G7" s="255"/>
      <c r="H7" s="217">
        <f>ROUND(B7*50%,2)</f>
        <v>779000</v>
      </c>
      <c r="I7" s="218"/>
      <c r="J7" s="218"/>
      <c r="K7" s="219"/>
      <c r="L7" s="16"/>
      <c r="M7" s="20"/>
      <c r="N7" s="20"/>
    </row>
    <row r="8" spans="2:14" ht="24" customHeight="1">
      <c r="B8" s="228"/>
      <c r="C8" s="27"/>
      <c r="D8" s="49"/>
      <c r="E8" s="49"/>
      <c r="F8" s="49"/>
      <c r="G8" s="49"/>
      <c r="H8" s="230" t="s">
        <v>23</v>
      </c>
      <c r="I8" s="231"/>
      <c r="J8" s="231" t="s">
        <v>24</v>
      </c>
      <c r="K8" s="232"/>
      <c r="L8" s="248"/>
      <c r="M8" s="248"/>
      <c r="N8" s="306"/>
    </row>
    <row r="9" spans="2:13" ht="24.75" customHeight="1" thickBot="1">
      <c r="B9" s="267"/>
      <c r="C9" s="26"/>
      <c r="D9" s="36"/>
      <c r="E9" s="36"/>
      <c r="F9" s="36"/>
      <c r="G9" s="36"/>
      <c r="H9" s="251">
        <f>ROUND(H7*50%,2)</f>
        <v>389500</v>
      </c>
      <c r="I9" s="252"/>
      <c r="J9" s="253">
        <f>ROUND(H7*50%,2)</f>
        <v>389500</v>
      </c>
      <c r="K9" s="254"/>
      <c r="L9" s="36"/>
      <c r="M9" s="35"/>
    </row>
    <row r="10" spans="1:17" ht="52.5" customHeight="1" thickBot="1">
      <c r="A10" s="25" t="s">
        <v>1</v>
      </c>
      <c r="B10" s="44" t="s">
        <v>9</v>
      </c>
      <c r="C10" s="164" t="s">
        <v>25</v>
      </c>
      <c r="D10" s="50" t="s">
        <v>26</v>
      </c>
      <c r="E10" s="54" t="s">
        <v>27</v>
      </c>
      <c r="F10" s="50" t="s">
        <v>28</v>
      </c>
      <c r="G10" s="165" t="s">
        <v>10</v>
      </c>
      <c r="H10" s="23" t="s">
        <v>3</v>
      </c>
      <c r="I10" s="22" t="s">
        <v>10</v>
      </c>
      <c r="J10" s="23" t="s">
        <v>3</v>
      </c>
      <c r="K10" s="22" t="s">
        <v>10</v>
      </c>
      <c r="L10" s="166" t="s">
        <v>4</v>
      </c>
      <c r="M10" s="304" t="s">
        <v>67</v>
      </c>
      <c r="N10" s="307" t="s">
        <v>68</v>
      </c>
      <c r="O10" s="307" t="s">
        <v>69</v>
      </c>
      <c r="P10" s="307" t="s">
        <v>59</v>
      </c>
      <c r="Q10" s="307" t="s">
        <v>60</v>
      </c>
    </row>
    <row r="11" spans="1:17" ht="27" customHeight="1">
      <c r="A11" s="154">
        <v>1</v>
      </c>
      <c r="B11" s="155" t="s">
        <v>56</v>
      </c>
      <c r="C11" s="156">
        <f>D11+E11+F11</f>
        <v>583.5699999999999</v>
      </c>
      <c r="D11" s="157">
        <v>472</v>
      </c>
      <c r="E11" s="157">
        <v>90.57</v>
      </c>
      <c r="F11" s="158">
        <v>21</v>
      </c>
      <c r="G11" s="159">
        <f>ROUND(C17*C11,2)</f>
        <v>131550.69</v>
      </c>
      <c r="H11" s="160">
        <v>139</v>
      </c>
      <c r="I11" s="161">
        <f>ROUND(H17*H11,2)</f>
        <v>93506.91</v>
      </c>
      <c r="J11" s="161">
        <v>975</v>
      </c>
      <c r="K11" s="162">
        <f>ROUND(J17*J11,2)</f>
        <v>86565.42</v>
      </c>
      <c r="L11" s="163">
        <f>C11+H11+J11</f>
        <v>1697.57</v>
      </c>
      <c r="M11" s="297">
        <f>G11+I11+K11+0.01</f>
        <v>311623.03</v>
      </c>
      <c r="N11" s="308">
        <v>78000</v>
      </c>
      <c r="O11" s="309">
        <v>78000</v>
      </c>
      <c r="P11" s="310">
        <v>78000</v>
      </c>
      <c r="Q11" s="311">
        <f>M11-N11-O11-P11</f>
        <v>77623.03000000003</v>
      </c>
    </row>
    <row r="12" spans="1:17" ht="27" customHeight="1">
      <c r="A12" s="21">
        <v>2</v>
      </c>
      <c r="B12" s="94" t="s">
        <v>8</v>
      </c>
      <c r="C12" s="93">
        <f>D12+E12+F12</f>
        <v>355.66</v>
      </c>
      <c r="D12" s="92">
        <v>248.8</v>
      </c>
      <c r="E12" s="92">
        <v>82.86</v>
      </c>
      <c r="F12" s="92">
        <v>24</v>
      </c>
      <c r="G12" s="126">
        <f>ROUND(C17*C12,2)</f>
        <v>80174.3</v>
      </c>
      <c r="H12" s="132">
        <v>89</v>
      </c>
      <c r="I12" s="119">
        <f>ROUND(H17*H12,2)</f>
        <v>59871.33</v>
      </c>
      <c r="J12" s="119">
        <v>356</v>
      </c>
      <c r="K12" s="125">
        <f>ROUND(J17*J12,2)</f>
        <v>31607.48</v>
      </c>
      <c r="L12" s="129">
        <f>C12+H12+J12</f>
        <v>800.6600000000001</v>
      </c>
      <c r="M12" s="298">
        <f>G12+I12+K12</f>
        <v>171653.11000000002</v>
      </c>
      <c r="N12" s="312">
        <v>43000</v>
      </c>
      <c r="O12" s="313">
        <v>43000</v>
      </c>
      <c r="P12" s="314">
        <v>43000</v>
      </c>
      <c r="Q12" s="311">
        <f>M12-N12-O12-P12</f>
        <v>42653.110000000015</v>
      </c>
    </row>
    <row r="13" spans="1:17" ht="27" customHeight="1">
      <c r="A13" s="154">
        <v>3</v>
      </c>
      <c r="B13" s="94" t="s">
        <v>2</v>
      </c>
      <c r="C13" s="93">
        <f>D13+E13+F13</f>
        <v>387.37</v>
      </c>
      <c r="D13" s="92">
        <v>260.8</v>
      </c>
      <c r="E13" s="92">
        <v>102.57</v>
      </c>
      <c r="F13" s="17">
        <v>24</v>
      </c>
      <c r="G13" s="126">
        <f>ROUND(C17*C13,2)</f>
        <v>87322.5</v>
      </c>
      <c r="H13" s="132">
        <v>79</v>
      </c>
      <c r="I13" s="119">
        <f>ROUND(H17*H13,2)</f>
        <v>53144.21</v>
      </c>
      <c r="J13" s="119">
        <v>744</v>
      </c>
      <c r="K13" s="125">
        <f>ROUND(J17*J13,2)</f>
        <v>66056.07</v>
      </c>
      <c r="L13" s="129">
        <f>C13+H13+J13</f>
        <v>1210.37</v>
      </c>
      <c r="M13" s="298">
        <f>G13+I13+K13</f>
        <v>206522.78</v>
      </c>
      <c r="N13" s="312">
        <v>51600</v>
      </c>
      <c r="O13" s="313">
        <v>51600</v>
      </c>
      <c r="P13" s="314">
        <v>51600</v>
      </c>
      <c r="Q13" s="311">
        <f>M13-N13-O13-P13</f>
        <v>51722.78</v>
      </c>
    </row>
    <row r="14" spans="1:17" ht="30" customHeight="1">
      <c r="A14" s="21">
        <v>4</v>
      </c>
      <c r="B14" s="94" t="s">
        <v>30</v>
      </c>
      <c r="C14" s="93">
        <f>D14+E14+F14</f>
        <v>1207.91</v>
      </c>
      <c r="D14" s="92">
        <v>1033.2</v>
      </c>
      <c r="E14" s="202">
        <v>150.71</v>
      </c>
      <c r="F14" s="92">
        <v>24</v>
      </c>
      <c r="G14" s="126">
        <f>ROUND(C17*C14,2)</f>
        <v>272291.91</v>
      </c>
      <c r="H14" s="132">
        <v>163</v>
      </c>
      <c r="I14" s="119">
        <f>ROUND(H17*H14,2)</f>
        <v>109651.99</v>
      </c>
      <c r="J14" s="119">
        <v>1320</v>
      </c>
      <c r="K14" s="125">
        <f>ROUND(J17*J14,2)</f>
        <v>117196.26</v>
      </c>
      <c r="L14" s="129">
        <f>C14+H14+J14</f>
        <v>2690.91</v>
      </c>
      <c r="M14" s="298">
        <f>G14+I14+K14</f>
        <v>499140.16</v>
      </c>
      <c r="N14" s="312">
        <v>124800</v>
      </c>
      <c r="O14" s="315">
        <v>124800</v>
      </c>
      <c r="P14" s="315">
        <v>124800</v>
      </c>
      <c r="Q14" s="311">
        <f>M14-N14-O14-P14</f>
        <v>124740.15999999997</v>
      </c>
    </row>
    <row r="15" spans="1:17" ht="34.5" customHeight="1" thickBot="1">
      <c r="A15" s="154">
        <v>5</v>
      </c>
      <c r="B15" s="95" t="s">
        <v>22</v>
      </c>
      <c r="C15" s="96">
        <f>D15+E15+F15</f>
        <v>921.2</v>
      </c>
      <c r="D15" s="98">
        <v>752.2</v>
      </c>
      <c r="E15" s="206">
        <v>145</v>
      </c>
      <c r="F15" s="97">
        <v>24</v>
      </c>
      <c r="G15" s="127">
        <f>ROUND(C17*C15,2)</f>
        <v>207660.6</v>
      </c>
      <c r="H15" s="133">
        <v>109</v>
      </c>
      <c r="I15" s="120">
        <f>ROUND(H17*H15,2)</f>
        <v>73325.56</v>
      </c>
      <c r="J15" s="120">
        <v>992</v>
      </c>
      <c r="K15" s="134">
        <f>ROUND(J17*J15,2)</f>
        <v>88074.77</v>
      </c>
      <c r="L15" s="130">
        <f>C15+H15+J15</f>
        <v>2022.2</v>
      </c>
      <c r="M15" s="299">
        <f>G15+I15+K15-0.01</f>
        <v>369060.92000000004</v>
      </c>
      <c r="N15" s="316">
        <v>92300</v>
      </c>
      <c r="O15" s="317">
        <v>92300</v>
      </c>
      <c r="P15" s="317">
        <v>92300</v>
      </c>
      <c r="Q15" s="311">
        <f>M15-N15-O15-P15</f>
        <v>92160.92000000004</v>
      </c>
    </row>
    <row r="16" spans="1:17" s="12" customFormat="1" ht="33" customHeight="1" thickBot="1">
      <c r="A16" s="24"/>
      <c r="B16" s="112" t="s">
        <v>11</v>
      </c>
      <c r="C16" s="91">
        <f aca="true" t="shared" si="0" ref="C16:M16">SUM(C11:C15)</f>
        <v>3455.71</v>
      </c>
      <c r="D16" s="91">
        <f t="shared" si="0"/>
        <v>2767</v>
      </c>
      <c r="E16" s="91">
        <v>145</v>
      </c>
      <c r="F16" s="91">
        <f t="shared" si="0"/>
        <v>117</v>
      </c>
      <c r="G16" s="128">
        <f t="shared" si="0"/>
        <v>778999.9999999999</v>
      </c>
      <c r="H16" s="113">
        <f t="shared" si="0"/>
        <v>579</v>
      </c>
      <c r="I16" s="114">
        <f t="shared" si="0"/>
        <v>389500</v>
      </c>
      <c r="J16" s="114">
        <f t="shared" si="0"/>
        <v>4387</v>
      </c>
      <c r="K16" s="135">
        <f t="shared" si="0"/>
        <v>389500</v>
      </c>
      <c r="L16" s="131">
        <f t="shared" si="0"/>
        <v>8421.710000000001</v>
      </c>
      <c r="M16" s="300">
        <f t="shared" si="0"/>
        <v>1558000</v>
      </c>
      <c r="N16" s="318">
        <f>N11+N12+N13+N14+N15</f>
        <v>389700</v>
      </c>
      <c r="O16" s="319">
        <f>O11+O12+O13+O14+O15</f>
        <v>389700</v>
      </c>
      <c r="P16" s="319">
        <f>P11+P12+P13+P14+P15</f>
        <v>389700</v>
      </c>
      <c r="Q16" s="320">
        <f>Q11+Q12+Q13+Q14+Q15</f>
        <v>388900.00000000006</v>
      </c>
    </row>
    <row r="17" spans="1:17" s="41" customFormat="1" ht="31.5" thickBot="1">
      <c r="A17" s="13"/>
      <c r="B17" s="51" t="s">
        <v>19</v>
      </c>
      <c r="C17" s="243">
        <f>ROUND(C7/C16,6)</f>
        <v>225.424008</v>
      </c>
      <c r="D17" s="244"/>
      <c r="E17" s="244"/>
      <c r="F17" s="244"/>
      <c r="G17" s="245"/>
      <c r="H17" s="241">
        <f>ROUND(H9/H16,6)</f>
        <v>672.711572</v>
      </c>
      <c r="I17" s="242"/>
      <c r="J17" s="242">
        <f>ROUND(J9/J16,6)</f>
        <v>88.785047</v>
      </c>
      <c r="K17" s="246"/>
      <c r="M17" s="42"/>
      <c r="N17" s="321"/>
      <c r="O17" s="12"/>
      <c r="P17" s="12"/>
      <c r="Q17" s="12"/>
    </row>
    <row r="18" spans="1:14" s="32" customFormat="1" ht="25.5">
      <c r="A18" s="30"/>
      <c r="B18" s="79" t="s">
        <v>0</v>
      </c>
      <c r="C18" s="236" t="s">
        <v>16</v>
      </c>
      <c r="D18" s="237"/>
      <c r="E18" s="237"/>
      <c r="F18" s="237"/>
      <c r="G18" s="238"/>
      <c r="H18" s="236" t="s">
        <v>32</v>
      </c>
      <c r="I18" s="239"/>
      <c r="J18" s="239"/>
      <c r="K18" s="240"/>
      <c r="L18" s="15"/>
      <c r="M18" s="141"/>
      <c r="N18" s="322"/>
    </row>
    <row r="19" spans="1:14" s="34" customFormat="1" ht="18">
      <c r="A19" s="33"/>
      <c r="B19" s="55">
        <v>10500</v>
      </c>
      <c r="C19" s="217">
        <f>B19</f>
        <v>10500</v>
      </c>
      <c r="D19" s="220"/>
      <c r="E19" s="220"/>
      <c r="F19" s="220"/>
      <c r="G19" s="219"/>
      <c r="H19" s="217">
        <v>0</v>
      </c>
      <c r="I19" s="218"/>
      <c r="J19" s="218"/>
      <c r="K19" s="219"/>
      <c r="L19" s="16"/>
      <c r="M19" s="142"/>
      <c r="N19" s="20"/>
    </row>
    <row r="20" spans="2:13" ht="18">
      <c r="B20" s="228"/>
      <c r="C20" s="27"/>
      <c r="D20" s="49"/>
      <c r="E20" s="49"/>
      <c r="F20" s="49"/>
      <c r="G20" s="28"/>
      <c r="H20" s="230" t="s">
        <v>33</v>
      </c>
      <c r="I20" s="231"/>
      <c r="J20" s="231" t="s">
        <v>33</v>
      </c>
      <c r="K20" s="232"/>
      <c r="L20" s="80"/>
      <c r="M20" s="143"/>
    </row>
    <row r="21" spans="2:13" ht="18.75" thickBot="1">
      <c r="B21" s="229"/>
      <c r="C21" s="81"/>
      <c r="D21" s="82"/>
      <c r="E21" s="82"/>
      <c r="F21" s="82"/>
      <c r="G21" s="83"/>
      <c r="H21" s="233">
        <f>ROUND(H19*50%,2)</f>
        <v>0</v>
      </c>
      <c r="I21" s="234"/>
      <c r="J21" s="256">
        <f>ROUND(H19*50%,2)</f>
        <v>0</v>
      </c>
      <c r="K21" s="257"/>
      <c r="L21" s="36"/>
      <c r="M21" s="143"/>
    </row>
    <row r="22" spans="1:17" ht="60.75" thickBot="1">
      <c r="A22" s="25" t="s">
        <v>34</v>
      </c>
      <c r="B22" s="44" t="s">
        <v>9</v>
      </c>
      <c r="C22" s="84" t="s">
        <v>25</v>
      </c>
      <c r="D22" s="50" t="s">
        <v>26</v>
      </c>
      <c r="E22" s="50" t="s">
        <v>27</v>
      </c>
      <c r="F22" s="50" t="s">
        <v>28</v>
      </c>
      <c r="G22" s="22" t="s">
        <v>10</v>
      </c>
      <c r="H22" s="23" t="s">
        <v>3</v>
      </c>
      <c r="I22" s="22" t="s">
        <v>10</v>
      </c>
      <c r="J22" s="23" t="s">
        <v>3</v>
      </c>
      <c r="K22" s="22" t="s">
        <v>10</v>
      </c>
      <c r="L22" s="110" t="s">
        <v>4</v>
      </c>
      <c r="M22" s="304" t="s">
        <v>67</v>
      </c>
      <c r="N22" s="307" t="s">
        <v>57</v>
      </c>
      <c r="O22" s="323" t="s">
        <v>58</v>
      </c>
      <c r="P22" s="323" t="s">
        <v>59</v>
      </c>
      <c r="Q22" s="323" t="s">
        <v>60</v>
      </c>
    </row>
    <row r="23" spans="1:17" s="1" customFormat="1" ht="27" customHeight="1" thickBot="1">
      <c r="A23" s="99">
        <v>6</v>
      </c>
      <c r="B23" s="100" t="s">
        <v>35</v>
      </c>
      <c r="C23" s="101">
        <f>D23+E23+F23</f>
        <v>106.28</v>
      </c>
      <c r="D23" s="102">
        <v>41</v>
      </c>
      <c r="E23" s="103">
        <v>50.28</v>
      </c>
      <c r="F23" s="104">
        <v>15</v>
      </c>
      <c r="G23" s="105">
        <f>C19</f>
        <v>10500</v>
      </c>
      <c r="H23" s="106">
        <v>0</v>
      </c>
      <c r="I23" s="107">
        <v>0</v>
      </c>
      <c r="J23" s="108">
        <v>0</v>
      </c>
      <c r="K23" s="109">
        <v>0</v>
      </c>
      <c r="L23" s="121">
        <f>C23+H23+J23</f>
        <v>106.28</v>
      </c>
      <c r="M23" s="144">
        <v>42000</v>
      </c>
      <c r="N23" s="324">
        <v>10500</v>
      </c>
      <c r="O23" s="328">
        <v>10500</v>
      </c>
      <c r="P23" s="329">
        <v>10500</v>
      </c>
      <c r="Q23" s="330">
        <v>10500</v>
      </c>
    </row>
    <row r="24" spans="1:17" s="29" customFormat="1" ht="16.5" thickBot="1">
      <c r="A24" s="258" t="s">
        <v>40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22"/>
      <c r="M24" s="222"/>
      <c r="N24" s="325"/>
      <c r="O24" s="178"/>
      <c r="P24" s="178"/>
      <c r="Q24" s="178"/>
    </row>
    <row r="25" spans="1:17" s="85" customFormat="1" ht="23.25" thickBot="1">
      <c r="A25" s="223" t="s">
        <v>36</v>
      </c>
      <c r="B25" s="224"/>
      <c r="C25" s="224"/>
      <c r="D25" s="224"/>
      <c r="E25" s="224"/>
      <c r="F25" s="224"/>
      <c r="G25" s="224"/>
      <c r="H25" s="225"/>
      <c r="I25" s="226">
        <f>M16+M23</f>
        <v>1600000</v>
      </c>
      <c r="J25" s="227"/>
      <c r="K25" s="87"/>
      <c r="L25" s="259" t="s">
        <v>70</v>
      </c>
      <c r="M25" s="259"/>
      <c r="N25" s="259"/>
      <c r="O25" s="327" t="s">
        <v>71</v>
      </c>
      <c r="P25" s="327"/>
      <c r="Q25" s="327"/>
    </row>
    <row r="26" spans="1:17" s="8" customFormat="1" ht="22.5" customHeight="1" thickBot="1">
      <c r="A26" s="111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346">
        <f>800000+800000+N16+N23+RAD!L27</f>
        <v>2402160</v>
      </c>
      <c r="M26" s="346"/>
      <c r="N26" s="346"/>
      <c r="O26" s="346">
        <f>O16+P16+Q16+O23+P23+Q23+RAD!M27+RAD!N27+RAD!O27</f>
        <v>2397839.9985656003</v>
      </c>
      <c r="P26" s="346"/>
      <c r="Q26" s="346"/>
    </row>
    <row r="27" spans="9:17" ht="21.75" customHeight="1" thickBot="1">
      <c r="I27" s="350" t="s">
        <v>72</v>
      </c>
      <c r="J27" s="350"/>
      <c r="K27" s="351"/>
      <c r="L27" s="347">
        <v>4233000</v>
      </c>
      <c r="M27" s="348"/>
      <c r="N27" s="348"/>
      <c r="O27" s="348">
        <v>4233000</v>
      </c>
      <c r="P27" s="348"/>
      <c r="Q27" s="349"/>
    </row>
    <row r="28" spans="1:17" s="85" customFormat="1" ht="30" customHeight="1" thickBot="1">
      <c r="A28" s="223" t="s">
        <v>73</v>
      </c>
      <c r="B28" s="224"/>
      <c r="C28" s="224"/>
      <c r="D28" s="224"/>
      <c r="E28" s="224"/>
      <c r="F28" s="224"/>
      <c r="G28" s="224"/>
      <c r="H28" s="225"/>
      <c r="I28" s="226">
        <f>I25+RAD!H30</f>
        <v>3199999.9985656003</v>
      </c>
      <c r="J28" s="227"/>
      <c r="K28" s="87"/>
      <c r="L28" s="352" t="s">
        <v>74</v>
      </c>
      <c r="M28" s="353"/>
      <c r="N28" s="353"/>
      <c r="O28" s="353"/>
      <c r="P28" s="353"/>
      <c r="Q28" s="354"/>
    </row>
    <row r="29" spans="11:14" ht="30" customHeight="1">
      <c r="K29" s="124"/>
      <c r="L29" s="249"/>
      <c r="M29" s="249"/>
      <c r="N29" s="216"/>
    </row>
    <row r="30" spans="12:14" ht="15">
      <c r="L30" s="178"/>
      <c r="M30" s="179"/>
      <c r="N30" s="179"/>
    </row>
    <row r="31" spans="12:14" ht="15">
      <c r="L31" s="178"/>
      <c r="M31" s="179"/>
      <c r="N31" s="179"/>
    </row>
  </sheetData>
  <sheetProtection/>
  <mergeCells count="44">
    <mergeCell ref="O27:Q27"/>
    <mergeCell ref="I27:K27"/>
    <mergeCell ref="L28:Q28"/>
    <mergeCell ref="L2:Q3"/>
    <mergeCell ref="L4:Q4"/>
    <mergeCell ref="L5:Q5"/>
    <mergeCell ref="L25:N25"/>
    <mergeCell ref="O25:Q25"/>
    <mergeCell ref="L26:N26"/>
    <mergeCell ref="O26:Q26"/>
    <mergeCell ref="A28:H28"/>
    <mergeCell ref="I28:J28"/>
    <mergeCell ref="B8:B9"/>
    <mergeCell ref="J8:K8"/>
    <mergeCell ref="L27:N27"/>
    <mergeCell ref="L8:M8"/>
    <mergeCell ref="L29:M29"/>
    <mergeCell ref="H6:K6"/>
    <mergeCell ref="A1:G1"/>
    <mergeCell ref="H9:I9"/>
    <mergeCell ref="J9:K9"/>
    <mergeCell ref="C7:G7"/>
    <mergeCell ref="H7:K7"/>
    <mergeCell ref="J21:K21"/>
    <mergeCell ref="A24:K24"/>
    <mergeCell ref="A3:K3"/>
    <mergeCell ref="C18:G18"/>
    <mergeCell ref="H18:K18"/>
    <mergeCell ref="H17:I17"/>
    <mergeCell ref="C17:G17"/>
    <mergeCell ref="J17:K17"/>
    <mergeCell ref="A4:K4"/>
    <mergeCell ref="H8:I8"/>
    <mergeCell ref="C6:G6"/>
    <mergeCell ref="H19:K19"/>
    <mergeCell ref="C19:G19"/>
    <mergeCell ref="C5:K5"/>
    <mergeCell ref="L24:M24"/>
    <mergeCell ref="A25:H25"/>
    <mergeCell ref="I25:J25"/>
    <mergeCell ref="B20:B21"/>
    <mergeCell ref="H20:I20"/>
    <mergeCell ref="J20:K20"/>
    <mergeCell ref="H21:I21"/>
  </mergeCells>
  <printOptions/>
  <pageMargins left="0.35433070866141736" right="0.15748031496062992" top="0.15748031496062992" bottom="0.2362204724409449" header="0.3937007874015748" footer="0.196850393700787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J18" sqref="J18"/>
    </sheetView>
  </sheetViews>
  <sheetFormatPr defaultColWidth="17.625" defaultRowHeight="15.75"/>
  <cols>
    <col min="1" max="1" width="4.125" style="7" customWidth="1"/>
    <col min="2" max="2" width="39.375" style="8" customWidth="1"/>
    <col min="3" max="3" width="10.625" style="8" customWidth="1"/>
    <col min="4" max="4" width="10.00390625" style="8" customWidth="1"/>
    <col min="5" max="5" width="10.125" style="8" customWidth="1"/>
    <col min="6" max="6" width="8.375" style="8" customWidth="1"/>
    <col min="7" max="7" width="14.875" style="8" customWidth="1"/>
    <col min="8" max="8" width="11.50390625" style="8" customWidth="1"/>
    <col min="9" max="9" width="11.125" style="8" customWidth="1"/>
    <col min="10" max="10" width="13.375" style="4" customWidth="1"/>
    <col min="11" max="11" width="14.75390625" style="2" customWidth="1"/>
    <col min="12" max="15" width="12.375" style="326" customWidth="1"/>
    <col min="16" max="16384" width="17.625" style="8" customWidth="1"/>
  </cols>
  <sheetData>
    <row r="1" spans="1:15" s="1" customFormat="1" ht="15.75" customHeight="1">
      <c r="A1" s="286" t="s">
        <v>7</v>
      </c>
      <c r="B1" s="286"/>
      <c r="C1" s="286"/>
      <c r="D1" s="286"/>
      <c r="E1" s="286"/>
      <c r="F1" s="286"/>
      <c r="G1" s="286"/>
      <c r="J1" s="116"/>
      <c r="L1" s="331"/>
      <c r="M1" s="331"/>
      <c r="N1" s="331"/>
      <c r="O1" s="331"/>
    </row>
    <row r="2" spans="9:11" ht="34.5" customHeight="1" thickBot="1">
      <c r="I2" s="9"/>
      <c r="J2" s="115"/>
      <c r="K2" s="115"/>
    </row>
    <row r="3" spans="2:15" ht="15.75" customHeight="1">
      <c r="B3" s="235" t="s">
        <v>61</v>
      </c>
      <c r="C3" s="235"/>
      <c r="D3" s="235"/>
      <c r="E3" s="235"/>
      <c r="F3" s="235"/>
      <c r="G3" s="235"/>
      <c r="H3" s="235"/>
      <c r="I3" s="59"/>
      <c r="J3" s="261" t="s">
        <v>63</v>
      </c>
      <c r="K3" s="301"/>
      <c r="L3" s="301"/>
      <c r="M3" s="301"/>
      <c r="N3" s="301"/>
      <c r="O3" s="262"/>
    </row>
    <row r="4" spans="2:15" ht="25.5" customHeight="1">
      <c r="B4" s="292" t="s">
        <v>17</v>
      </c>
      <c r="C4" s="292"/>
      <c r="D4" s="292"/>
      <c r="E4" s="292"/>
      <c r="F4" s="292"/>
      <c r="G4" s="292"/>
      <c r="H4" s="292"/>
      <c r="I4" s="38"/>
      <c r="J4" s="294"/>
      <c r="K4" s="295"/>
      <c r="L4" s="295"/>
      <c r="M4" s="295"/>
      <c r="N4" s="295"/>
      <c r="O4" s="302"/>
    </row>
    <row r="5" spans="3:15" ht="32.25" customHeight="1" thickBot="1">
      <c r="C5" s="293" t="s">
        <v>46</v>
      </c>
      <c r="D5" s="293"/>
      <c r="E5" s="293"/>
      <c r="F5" s="293"/>
      <c r="G5" s="293"/>
      <c r="H5" s="293"/>
      <c r="I5" s="293"/>
      <c r="J5" s="263" t="s">
        <v>64</v>
      </c>
      <c r="K5" s="296"/>
      <c r="L5" s="296"/>
      <c r="M5" s="296"/>
      <c r="N5" s="296"/>
      <c r="O5" s="264"/>
    </row>
    <row r="6" spans="2:15" ht="33.75" customHeight="1" thickBot="1">
      <c r="B6" s="63" t="s">
        <v>12</v>
      </c>
      <c r="C6" s="268" t="s">
        <v>18</v>
      </c>
      <c r="D6" s="269"/>
      <c r="E6" s="269"/>
      <c r="F6" s="269"/>
      <c r="G6" s="270"/>
      <c r="H6" s="290" t="s">
        <v>13</v>
      </c>
      <c r="I6" s="291"/>
      <c r="J6" s="265" t="s">
        <v>66</v>
      </c>
      <c r="K6" s="303"/>
      <c r="L6" s="303"/>
      <c r="M6" s="303"/>
      <c r="N6" s="303"/>
      <c r="O6" s="266"/>
    </row>
    <row r="7" spans="1:15" s="3" customFormat="1" ht="24.75" customHeight="1" thickBot="1">
      <c r="A7" s="37"/>
      <c r="B7" s="58">
        <v>1600000</v>
      </c>
      <c r="C7" s="276">
        <f>ROUND(B7*90%,2)</f>
        <v>1440000</v>
      </c>
      <c r="D7" s="277"/>
      <c r="E7" s="277"/>
      <c r="F7" s="277"/>
      <c r="G7" s="278"/>
      <c r="H7" s="279">
        <f>ROUND(B7*10%,2)</f>
        <v>160000</v>
      </c>
      <c r="I7" s="280"/>
      <c r="J7" s="281"/>
      <c r="K7" s="281"/>
      <c r="L7" s="4"/>
      <c r="M7" s="4"/>
      <c r="N7" s="4"/>
      <c r="O7" s="4"/>
    </row>
    <row r="8" spans="2:10" ht="21" customHeight="1" hidden="1" thickBot="1">
      <c r="B8" s="48"/>
      <c r="C8" s="43"/>
      <c r="D8" s="43"/>
      <c r="E8" s="43"/>
      <c r="F8" s="43"/>
      <c r="G8" s="43"/>
      <c r="H8" s="39"/>
      <c r="I8" s="40"/>
      <c r="J8" s="6"/>
    </row>
    <row r="9" spans="2:10" ht="14.25" customHeight="1" hidden="1" thickBot="1">
      <c r="B9" s="48"/>
      <c r="C9" s="43"/>
      <c r="D9" s="43"/>
      <c r="E9" s="43"/>
      <c r="F9" s="43"/>
      <c r="G9" s="43"/>
      <c r="H9" s="39"/>
      <c r="I9" s="40"/>
      <c r="J9" s="6"/>
    </row>
    <row r="10" spans="1:15" s="5" customFormat="1" ht="54.75" customHeight="1" thickBot="1">
      <c r="A10" s="171" t="s">
        <v>14</v>
      </c>
      <c r="B10" s="172" t="s">
        <v>9</v>
      </c>
      <c r="C10" s="173" t="s">
        <v>25</v>
      </c>
      <c r="D10" s="50" t="s">
        <v>26</v>
      </c>
      <c r="E10" s="174" t="s">
        <v>27</v>
      </c>
      <c r="F10" s="54" t="s">
        <v>28</v>
      </c>
      <c r="G10" s="175" t="s">
        <v>10</v>
      </c>
      <c r="H10" s="176" t="s">
        <v>15</v>
      </c>
      <c r="I10" s="175" t="s">
        <v>10</v>
      </c>
      <c r="J10" s="177" t="s">
        <v>4</v>
      </c>
      <c r="K10" s="304" t="s">
        <v>67</v>
      </c>
      <c r="L10" s="323" t="s">
        <v>57</v>
      </c>
      <c r="M10" s="323" t="s">
        <v>58</v>
      </c>
      <c r="N10" s="323" t="s">
        <v>59</v>
      </c>
      <c r="O10" s="323" t="s">
        <v>60</v>
      </c>
    </row>
    <row r="11" spans="1:15" s="5" customFormat="1" ht="28.5" customHeight="1">
      <c r="A11" s="195">
        <v>1</v>
      </c>
      <c r="B11" s="196" t="s">
        <v>55</v>
      </c>
      <c r="C11" s="205">
        <f>D11+E11+F11</f>
        <v>1590.5</v>
      </c>
      <c r="D11" s="204">
        <v>1335.5</v>
      </c>
      <c r="E11" s="208">
        <v>220</v>
      </c>
      <c r="F11" s="197">
        <v>35</v>
      </c>
      <c r="G11" s="198">
        <f>C11*C28</f>
        <v>476927.4333825</v>
      </c>
      <c r="H11" s="199">
        <v>30</v>
      </c>
      <c r="I11" s="200">
        <f>H11*H28</f>
        <v>80000.00001</v>
      </c>
      <c r="J11" s="201">
        <f>C11+H11</f>
        <v>1620.5</v>
      </c>
      <c r="K11" s="211">
        <f>G11+I11</f>
        <v>556927.4333925</v>
      </c>
      <c r="L11" s="336">
        <v>140000</v>
      </c>
      <c r="M11" s="337">
        <v>140000</v>
      </c>
      <c r="N11" s="337">
        <v>140000</v>
      </c>
      <c r="O11" s="338">
        <f>K11-L11-M11-N11</f>
        <v>136927.43339250004</v>
      </c>
    </row>
    <row r="12" spans="1:15" s="5" customFormat="1" ht="36.75" customHeight="1">
      <c r="A12" s="45">
        <v>2</v>
      </c>
      <c r="B12" s="167" t="s">
        <v>31</v>
      </c>
      <c r="C12" s="137">
        <f aca="true" t="shared" si="0" ref="C12:C26">D12+E12+F12</f>
        <v>632</v>
      </c>
      <c r="D12" s="123">
        <v>435</v>
      </c>
      <c r="E12" s="209">
        <v>162</v>
      </c>
      <c r="F12" s="138">
        <v>35</v>
      </c>
      <c r="G12" s="168">
        <f>C12*C28</f>
        <v>189511.56108</v>
      </c>
      <c r="H12" s="169">
        <v>30</v>
      </c>
      <c r="I12" s="170">
        <f>H12*H28</f>
        <v>80000.00001</v>
      </c>
      <c r="J12" s="139">
        <f aca="true" t="shared" si="1" ref="J12:J17">C12+H12</f>
        <v>662</v>
      </c>
      <c r="K12" s="212">
        <f aca="true" t="shared" si="2" ref="K12:K17">G12+I12</f>
        <v>269511.56109000003</v>
      </c>
      <c r="L12" s="339">
        <v>67500</v>
      </c>
      <c r="M12" s="332">
        <v>67500</v>
      </c>
      <c r="N12" s="332">
        <v>67500</v>
      </c>
      <c r="O12" s="340">
        <f aca="true" t="shared" si="3" ref="O12:O26">K12-L12-M12-N12</f>
        <v>67011.56109000003</v>
      </c>
    </row>
    <row r="13" spans="1:15" s="64" customFormat="1" ht="30" customHeight="1">
      <c r="A13" s="45">
        <v>3</v>
      </c>
      <c r="B13" s="90" t="s">
        <v>38</v>
      </c>
      <c r="C13" s="88">
        <f>D13+E13+F13</f>
        <v>249</v>
      </c>
      <c r="D13" s="78">
        <v>174</v>
      </c>
      <c r="E13" s="77">
        <v>48</v>
      </c>
      <c r="F13" s="77">
        <v>27</v>
      </c>
      <c r="G13" s="89">
        <f>C13*C28</f>
        <v>74665.156185</v>
      </c>
      <c r="H13" s="152">
        <v>0</v>
      </c>
      <c r="I13" s="140">
        <f>H13*H28</f>
        <v>0</v>
      </c>
      <c r="J13" s="139">
        <f t="shared" si="1"/>
        <v>249</v>
      </c>
      <c r="K13" s="212">
        <f t="shared" si="2"/>
        <v>74665.156185</v>
      </c>
      <c r="L13" s="341">
        <v>18700</v>
      </c>
      <c r="M13" s="333">
        <v>18700</v>
      </c>
      <c r="N13" s="333">
        <v>18700</v>
      </c>
      <c r="O13" s="340">
        <f t="shared" si="3"/>
        <v>18565.156185</v>
      </c>
    </row>
    <row r="14" spans="1:15" s="64" customFormat="1" ht="30" customHeight="1">
      <c r="A14" s="45">
        <v>4</v>
      </c>
      <c r="B14" s="136" t="s">
        <v>41</v>
      </c>
      <c r="C14" s="88">
        <f>D14+E14+F14</f>
        <v>699</v>
      </c>
      <c r="D14" s="78">
        <v>582</v>
      </c>
      <c r="E14" s="181">
        <v>82</v>
      </c>
      <c r="F14" s="77">
        <v>35</v>
      </c>
      <c r="G14" s="89">
        <f>C14*C28</f>
        <v>209602.18543500002</v>
      </c>
      <c r="H14" s="123">
        <v>0</v>
      </c>
      <c r="I14" s="122">
        <v>0</v>
      </c>
      <c r="J14" s="139">
        <f t="shared" si="1"/>
        <v>699</v>
      </c>
      <c r="K14" s="212">
        <f t="shared" si="2"/>
        <v>209602.18543500002</v>
      </c>
      <c r="L14" s="341">
        <v>52400</v>
      </c>
      <c r="M14" s="333">
        <v>52400</v>
      </c>
      <c r="N14" s="333">
        <v>52400</v>
      </c>
      <c r="O14" s="340">
        <f t="shared" si="3"/>
        <v>52402.18543500002</v>
      </c>
    </row>
    <row r="15" spans="1:15" s="64" customFormat="1" ht="30" customHeight="1">
      <c r="A15" s="45">
        <v>5</v>
      </c>
      <c r="B15" s="136" t="s">
        <v>42</v>
      </c>
      <c r="C15" s="88">
        <f>D15+E15+F15</f>
        <v>321.4</v>
      </c>
      <c r="D15" s="78">
        <v>226</v>
      </c>
      <c r="E15" s="77">
        <v>68.4</v>
      </c>
      <c r="F15" s="77">
        <v>27</v>
      </c>
      <c r="G15" s="89">
        <f>C15*C28</f>
        <v>96375.024891</v>
      </c>
      <c r="H15" s="123">
        <v>0</v>
      </c>
      <c r="I15" s="122">
        <v>0</v>
      </c>
      <c r="J15" s="139">
        <f t="shared" si="1"/>
        <v>321.4</v>
      </c>
      <c r="K15" s="212">
        <f t="shared" si="2"/>
        <v>96375.024891</v>
      </c>
      <c r="L15" s="341">
        <v>24100</v>
      </c>
      <c r="M15" s="333">
        <v>24100</v>
      </c>
      <c r="N15" s="333">
        <v>24100</v>
      </c>
      <c r="O15" s="340">
        <f t="shared" si="3"/>
        <v>24075.024890999994</v>
      </c>
    </row>
    <row r="16" spans="1:15" s="64" customFormat="1" ht="30" customHeight="1">
      <c r="A16" s="45">
        <v>6</v>
      </c>
      <c r="B16" s="61" t="s">
        <v>29</v>
      </c>
      <c r="C16" s="56">
        <f t="shared" si="0"/>
        <v>208.67000000000002</v>
      </c>
      <c r="D16" s="78">
        <v>123</v>
      </c>
      <c r="E16" s="207">
        <v>50.67</v>
      </c>
      <c r="F16" s="77">
        <v>35</v>
      </c>
      <c r="G16" s="57">
        <f>C16*C28</f>
        <v>62571.79976355001</v>
      </c>
      <c r="H16" s="46">
        <v>0</v>
      </c>
      <c r="I16" s="47">
        <v>0</v>
      </c>
      <c r="J16" s="139">
        <f t="shared" si="1"/>
        <v>208.67000000000002</v>
      </c>
      <c r="K16" s="212">
        <f t="shared" si="2"/>
        <v>62571.79976355001</v>
      </c>
      <c r="L16" s="341">
        <v>15700</v>
      </c>
      <c r="M16" s="333">
        <v>15700</v>
      </c>
      <c r="N16" s="333">
        <v>15700</v>
      </c>
      <c r="O16" s="340">
        <f t="shared" si="3"/>
        <v>15471.799763550007</v>
      </c>
    </row>
    <row r="17" spans="1:15" s="64" customFormat="1" ht="30" customHeight="1">
      <c r="A17" s="45">
        <v>7</v>
      </c>
      <c r="B17" s="62" t="s">
        <v>44</v>
      </c>
      <c r="C17" s="56">
        <f t="shared" si="0"/>
        <v>521</v>
      </c>
      <c r="D17" s="78">
        <v>451</v>
      </c>
      <c r="E17" s="77">
        <v>52</v>
      </c>
      <c r="F17" s="77">
        <v>18</v>
      </c>
      <c r="G17" s="57">
        <f>C17*C28</f>
        <v>156227.093865</v>
      </c>
      <c r="H17" s="52">
        <v>0</v>
      </c>
      <c r="I17" s="53">
        <v>0</v>
      </c>
      <c r="J17" s="139">
        <f t="shared" si="1"/>
        <v>521</v>
      </c>
      <c r="K17" s="212">
        <f t="shared" si="2"/>
        <v>156227.093865</v>
      </c>
      <c r="L17" s="341">
        <v>40000</v>
      </c>
      <c r="M17" s="333">
        <v>40000</v>
      </c>
      <c r="N17" s="333">
        <v>40000</v>
      </c>
      <c r="O17" s="340">
        <f t="shared" si="3"/>
        <v>36227.093865</v>
      </c>
    </row>
    <row r="18" spans="1:15" s="64" customFormat="1" ht="25.5" customHeight="1" thickBot="1">
      <c r="A18" s="45">
        <v>8</v>
      </c>
      <c r="B18" s="145" t="s">
        <v>45</v>
      </c>
      <c r="C18" s="146">
        <f t="shared" si="0"/>
        <v>210.67000000000002</v>
      </c>
      <c r="D18" s="147">
        <v>125</v>
      </c>
      <c r="E18" s="203">
        <v>50.67</v>
      </c>
      <c r="F18" s="148">
        <v>35</v>
      </c>
      <c r="G18" s="149">
        <f>C18*C28</f>
        <v>63171.51989355001</v>
      </c>
      <c r="H18" s="150">
        <v>0</v>
      </c>
      <c r="I18" s="151">
        <v>0</v>
      </c>
      <c r="J18" s="153">
        <f>C18+H18</f>
        <v>210.67000000000002</v>
      </c>
      <c r="K18" s="213">
        <f>G18+I18</f>
        <v>63171.51989355001</v>
      </c>
      <c r="L18" s="341">
        <v>15800</v>
      </c>
      <c r="M18" s="333">
        <v>15800</v>
      </c>
      <c r="N18" s="333">
        <v>15800</v>
      </c>
      <c r="O18" s="340">
        <f t="shared" si="3"/>
        <v>15771.519893550008</v>
      </c>
    </row>
    <row r="19" spans="1:15" s="64" customFormat="1" ht="30" customHeight="1">
      <c r="A19" s="45">
        <v>9</v>
      </c>
      <c r="B19" s="182" t="s">
        <v>47</v>
      </c>
      <c r="C19" s="137">
        <f t="shared" si="0"/>
        <v>25.869999999999997</v>
      </c>
      <c r="D19" s="46">
        <v>9.44</v>
      </c>
      <c r="E19" s="183">
        <v>6.43</v>
      </c>
      <c r="F19" s="183">
        <v>10</v>
      </c>
      <c r="G19" s="184">
        <f>C19*C28</f>
        <v>7757.3798815499995</v>
      </c>
      <c r="H19" s="185">
        <v>0</v>
      </c>
      <c r="I19" s="186">
        <v>0</v>
      </c>
      <c r="J19" s="139">
        <f aca="true" t="shared" si="4" ref="J19:J26">C19+H19</f>
        <v>25.869999999999997</v>
      </c>
      <c r="K19" s="212">
        <f aca="true" t="shared" si="5" ref="K19:K26">G19+I19</f>
        <v>7757.3798815499995</v>
      </c>
      <c r="L19" s="341">
        <v>1940</v>
      </c>
      <c r="M19" s="333">
        <v>1940</v>
      </c>
      <c r="N19" s="333">
        <v>1940</v>
      </c>
      <c r="O19" s="340">
        <f t="shared" si="3"/>
        <v>1937.3798815499995</v>
      </c>
    </row>
    <row r="20" spans="1:15" s="64" customFormat="1" ht="25.5" customHeight="1">
      <c r="A20" s="45">
        <v>10</v>
      </c>
      <c r="B20" s="187" t="s">
        <v>48</v>
      </c>
      <c r="C20" s="56">
        <f t="shared" si="0"/>
        <v>14.71</v>
      </c>
      <c r="D20" s="52">
        <v>2.57</v>
      </c>
      <c r="E20" s="188">
        <v>2.14</v>
      </c>
      <c r="F20" s="188">
        <v>10</v>
      </c>
      <c r="G20" s="57">
        <f>C20*C28</f>
        <v>4410.941556150001</v>
      </c>
      <c r="H20" s="189">
        <v>0</v>
      </c>
      <c r="I20" s="190">
        <v>0</v>
      </c>
      <c r="J20" s="139">
        <f t="shared" si="4"/>
        <v>14.71</v>
      </c>
      <c r="K20" s="212">
        <f t="shared" si="5"/>
        <v>4410.941556150001</v>
      </c>
      <c r="L20" s="341">
        <v>1100</v>
      </c>
      <c r="M20" s="333">
        <v>1100</v>
      </c>
      <c r="N20" s="333">
        <v>1100</v>
      </c>
      <c r="O20" s="340">
        <f t="shared" si="3"/>
        <v>1110.941556150001</v>
      </c>
    </row>
    <row r="21" spans="1:15" s="64" customFormat="1" ht="25.5" customHeight="1">
      <c r="A21" s="45">
        <v>11</v>
      </c>
      <c r="B21" s="187" t="s">
        <v>49</v>
      </c>
      <c r="C21" s="56">
        <f t="shared" si="0"/>
        <v>18.25</v>
      </c>
      <c r="D21" s="52">
        <v>5.04</v>
      </c>
      <c r="E21" s="188">
        <v>3.21</v>
      </c>
      <c r="F21" s="188">
        <v>10</v>
      </c>
      <c r="G21" s="57">
        <f>C21*C28</f>
        <v>5472.44618625</v>
      </c>
      <c r="H21" s="189">
        <v>0</v>
      </c>
      <c r="I21" s="190">
        <v>0</v>
      </c>
      <c r="J21" s="139">
        <f t="shared" si="4"/>
        <v>18.25</v>
      </c>
      <c r="K21" s="212">
        <f t="shared" si="5"/>
        <v>5472.44618625</v>
      </c>
      <c r="L21" s="341">
        <v>1370</v>
      </c>
      <c r="M21" s="333">
        <v>1370</v>
      </c>
      <c r="N21" s="333">
        <v>1370</v>
      </c>
      <c r="O21" s="340">
        <f t="shared" si="3"/>
        <v>1362.4461862500002</v>
      </c>
    </row>
    <row r="22" spans="1:15" s="64" customFormat="1" ht="25.5" customHeight="1">
      <c r="A22" s="45">
        <v>12</v>
      </c>
      <c r="B22" s="187" t="s">
        <v>50</v>
      </c>
      <c r="C22" s="56">
        <f t="shared" si="0"/>
        <v>14.85</v>
      </c>
      <c r="D22" s="52">
        <v>2.71</v>
      </c>
      <c r="E22" s="188">
        <v>2.14</v>
      </c>
      <c r="F22" s="188">
        <v>10</v>
      </c>
      <c r="G22" s="57">
        <f>C22*C28</f>
        <v>4452.9219652500005</v>
      </c>
      <c r="H22" s="189">
        <v>0</v>
      </c>
      <c r="I22" s="190">
        <v>0</v>
      </c>
      <c r="J22" s="139">
        <f t="shared" si="4"/>
        <v>14.85</v>
      </c>
      <c r="K22" s="212">
        <f t="shared" si="5"/>
        <v>4452.9219652500005</v>
      </c>
      <c r="L22" s="341">
        <v>1100</v>
      </c>
      <c r="M22" s="333">
        <v>1100</v>
      </c>
      <c r="N22" s="333">
        <v>1100</v>
      </c>
      <c r="O22" s="340">
        <f t="shared" si="3"/>
        <v>1152.9219652500005</v>
      </c>
    </row>
    <row r="23" spans="1:15" s="64" customFormat="1" ht="32.25" customHeight="1">
      <c r="A23" s="45">
        <v>13</v>
      </c>
      <c r="B23" s="187" t="s">
        <v>51</v>
      </c>
      <c r="C23" s="56">
        <f t="shared" si="0"/>
        <v>54</v>
      </c>
      <c r="D23" s="52">
        <v>21</v>
      </c>
      <c r="E23" s="188">
        <v>21</v>
      </c>
      <c r="F23" s="188">
        <v>12</v>
      </c>
      <c r="G23" s="57">
        <f>C23*C28</f>
        <v>16192.443510000001</v>
      </c>
      <c r="H23" s="189">
        <v>0</v>
      </c>
      <c r="I23" s="190">
        <v>0</v>
      </c>
      <c r="J23" s="139">
        <f t="shared" si="4"/>
        <v>54</v>
      </c>
      <c r="K23" s="212">
        <f t="shared" si="5"/>
        <v>16192.443510000001</v>
      </c>
      <c r="L23" s="341">
        <v>4050</v>
      </c>
      <c r="M23" s="333">
        <v>4050</v>
      </c>
      <c r="N23" s="333">
        <v>4050</v>
      </c>
      <c r="O23" s="340">
        <f t="shared" si="3"/>
        <v>4042.443510000001</v>
      </c>
    </row>
    <row r="24" spans="1:15" s="64" customFormat="1" ht="25.5" customHeight="1">
      <c r="A24" s="45">
        <v>14</v>
      </c>
      <c r="B24" s="187" t="s">
        <v>52</v>
      </c>
      <c r="C24" s="56">
        <f t="shared" si="0"/>
        <v>47</v>
      </c>
      <c r="D24" s="52">
        <v>15</v>
      </c>
      <c r="E24" s="188">
        <v>15</v>
      </c>
      <c r="F24" s="188">
        <v>17</v>
      </c>
      <c r="G24" s="57">
        <f>C24*C28</f>
        <v>14093.423055000001</v>
      </c>
      <c r="H24" s="189">
        <v>0</v>
      </c>
      <c r="I24" s="190">
        <v>0</v>
      </c>
      <c r="J24" s="139">
        <f t="shared" si="4"/>
        <v>47</v>
      </c>
      <c r="K24" s="212">
        <f t="shared" si="5"/>
        <v>14093.423055000001</v>
      </c>
      <c r="L24" s="341">
        <v>3500</v>
      </c>
      <c r="M24" s="333">
        <v>3500</v>
      </c>
      <c r="N24" s="333">
        <v>3500</v>
      </c>
      <c r="O24" s="340">
        <f t="shared" si="3"/>
        <v>3593.423055000001</v>
      </c>
    </row>
    <row r="25" spans="1:15" s="64" customFormat="1" ht="25.5" customHeight="1">
      <c r="A25" s="45">
        <v>15</v>
      </c>
      <c r="B25" s="187" t="s">
        <v>53</v>
      </c>
      <c r="C25" s="56">
        <f t="shared" si="0"/>
        <v>29</v>
      </c>
      <c r="D25" s="52">
        <v>9.5</v>
      </c>
      <c r="E25" s="188">
        <v>7.5</v>
      </c>
      <c r="F25" s="188">
        <v>12</v>
      </c>
      <c r="G25" s="57">
        <f>C25*C28</f>
        <v>8695.941885</v>
      </c>
      <c r="H25" s="189">
        <v>0</v>
      </c>
      <c r="I25" s="190">
        <v>0</v>
      </c>
      <c r="J25" s="139">
        <f t="shared" si="4"/>
        <v>29</v>
      </c>
      <c r="K25" s="212">
        <f t="shared" si="5"/>
        <v>8695.941885</v>
      </c>
      <c r="L25" s="341">
        <v>2200</v>
      </c>
      <c r="M25" s="333">
        <v>2200</v>
      </c>
      <c r="N25" s="333">
        <v>2200</v>
      </c>
      <c r="O25" s="340">
        <f t="shared" si="3"/>
        <v>2095.941885</v>
      </c>
    </row>
    <row r="26" spans="1:15" s="64" customFormat="1" ht="25.5" customHeight="1" thickBot="1">
      <c r="A26" s="45">
        <v>16</v>
      </c>
      <c r="B26" s="187" t="s">
        <v>54</v>
      </c>
      <c r="C26" s="191">
        <f t="shared" si="0"/>
        <v>166.32</v>
      </c>
      <c r="D26" s="189">
        <v>105</v>
      </c>
      <c r="E26" s="192">
        <v>49.32</v>
      </c>
      <c r="F26" s="192">
        <v>12</v>
      </c>
      <c r="G26" s="193">
        <f>C26*C28</f>
        <v>49872.726010800005</v>
      </c>
      <c r="H26" s="189">
        <v>0</v>
      </c>
      <c r="I26" s="190">
        <v>0</v>
      </c>
      <c r="J26" s="194">
        <f t="shared" si="4"/>
        <v>166.32</v>
      </c>
      <c r="K26" s="214">
        <f t="shared" si="5"/>
        <v>49872.726010800005</v>
      </c>
      <c r="L26" s="342">
        <v>12500</v>
      </c>
      <c r="M26" s="343">
        <v>12500</v>
      </c>
      <c r="N26" s="343">
        <v>12500</v>
      </c>
      <c r="O26" s="345">
        <f t="shared" si="3"/>
        <v>12372.726010800005</v>
      </c>
    </row>
    <row r="27" spans="1:15" s="67" customFormat="1" ht="42.75" customHeight="1" thickBot="1">
      <c r="A27" s="65"/>
      <c r="B27" s="66" t="s">
        <v>39</v>
      </c>
      <c r="C27" s="180">
        <f>SUM(C11:C26)</f>
        <v>4802.24</v>
      </c>
      <c r="D27" s="180">
        <f aca="true" t="shared" si="6" ref="D27:K27">SUM(D11:D26)</f>
        <v>3621.76</v>
      </c>
      <c r="E27" s="180">
        <f t="shared" si="6"/>
        <v>840.4799999999999</v>
      </c>
      <c r="F27" s="180">
        <f t="shared" si="6"/>
        <v>340</v>
      </c>
      <c r="G27" s="180">
        <f t="shared" si="6"/>
        <v>1439999.9985456003</v>
      </c>
      <c r="H27" s="180">
        <f t="shared" si="6"/>
        <v>60</v>
      </c>
      <c r="I27" s="180">
        <f t="shared" si="6"/>
        <v>160000.00002</v>
      </c>
      <c r="J27" s="180">
        <f t="shared" si="6"/>
        <v>4862.24</v>
      </c>
      <c r="K27" s="215">
        <f t="shared" si="6"/>
        <v>1599999.9985656005</v>
      </c>
      <c r="L27" s="344">
        <f>L11+L12+L13+L14+L15+L16+L17+L18+L19+L20+L21+L22+L23+L24+L25+L26</f>
        <v>401960</v>
      </c>
      <c r="M27" s="344">
        <f>M11+M12+M13+M14+M15+M16+M17+M18+M19+M20+M21+M22+M23+M24+M25+M26</f>
        <v>401960</v>
      </c>
      <c r="N27" s="344">
        <f>N11+N12+N13+N14+N15+N16+N17+N18+N19+N20+N21+N22+N23+N24+N25+N26</f>
        <v>401960</v>
      </c>
      <c r="O27" s="344">
        <f>O11+O12+O13+O14+O15+O16+O17+O18+O19+O20+O21+O22+O23+O24+O25+O26</f>
        <v>394119.9985656001</v>
      </c>
    </row>
    <row r="28" spans="1:15" s="64" customFormat="1" ht="33.75" customHeight="1" thickBot="1">
      <c r="A28" s="68"/>
      <c r="B28" s="71" t="s">
        <v>21</v>
      </c>
      <c r="C28" s="274">
        <f>ROUND(C7/C27,6)</f>
        <v>299.860065</v>
      </c>
      <c r="D28" s="287"/>
      <c r="E28" s="287"/>
      <c r="F28" s="287"/>
      <c r="G28" s="288"/>
      <c r="H28" s="274">
        <f>ROUND(H7/H27,6)</f>
        <v>2666.666667</v>
      </c>
      <c r="I28" s="275"/>
      <c r="J28" s="69"/>
      <c r="K28" s="67"/>
      <c r="L28" s="334"/>
      <c r="M28" s="334"/>
      <c r="N28" s="334"/>
      <c r="O28" s="334"/>
    </row>
    <row r="29" spans="1:15" s="74" customFormat="1" ht="13.5" customHeight="1" hidden="1" thickBot="1">
      <c r="A29" s="70"/>
      <c r="B29" s="71" t="s">
        <v>20</v>
      </c>
      <c r="C29" s="283" t="e">
        <f>ROUND(#REF!/#REF!,6)</f>
        <v>#REF!</v>
      </c>
      <c r="D29" s="284"/>
      <c r="E29" s="284"/>
      <c r="F29" s="284"/>
      <c r="G29" s="285"/>
      <c r="H29" s="283" t="e">
        <f>ROUND(#REF!/#REF!,6)</f>
        <v>#REF!</v>
      </c>
      <c r="I29" s="289"/>
      <c r="J29" s="72"/>
      <c r="K29" s="73"/>
      <c r="L29" s="335"/>
      <c r="M29" s="335"/>
      <c r="N29" s="335"/>
      <c r="O29" s="335"/>
    </row>
    <row r="30" spans="1:15" s="86" customFormat="1" ht="34.5" customHeight="1" thickBot="1">
      <c r="A30" s="271" t="s">
        <v>37</v>
      </c>
      <c r="B30" s="272"/>
      <c r="C30" s="272"/>
      <c r="D30" s="272"/>
      <c r="E30" s="272"/>
      <c r="F30" s="272"/>
      <c r="G30" s="272"/>
      <c r="H30" s="226">
        <f>K27</f>
        <v>1599999.9985656005</v>
      </c>
      <c r="I30" s="273"/>
      <c r="J30" s="282"/>
      <c r="K30" s="282"/>
      <c r="L30" s="32"/>
      <c r="M30" s="32"/>
      <c r="N30" s="32"/>
      <c r="O30" s="32"/>
    </row>
    <row r="31" spans="2:11" ht="12" customHeight="1">
      <c r="B31" s="117"/>
      <c r="C31" s="117"/>
      <c r="D31" s="117"/>
      <c r="E31" s="117"/>
      <c r="F31" s="117"/>
      <c r="G31" s="117"/>
      <c r="H31" s="117"/>
      <c r="I31" s="117"/>
      <c r="J31" s="118"/>
      <c r="K31" s="118"/>
    </row>
    <row r="32" spans="1:15" s="11" customFormat="1" ht="21.75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305"/>
      <c r="M32" s="305"/>
      <c r="N32" s="305"/>
      <c r="O32" s="305"/>
    </row>
    <row r="33" spans="10:11" ht="18">
      <c r="J33" s="75"/>
      <c r="K33" s="76"/>
    </row>
  </sheetData>
  <sheetProtection/>
  <mergeCells count="20">
    <mergeCell ref="J3:O4"/>
    <mergeCell ref="J5:O5"/>
    <mergeCell ref="J6:O6"/>
    <mergeCell ref="J30:K30"/>
    <mergeCell ref="C29:G29"/>
    <mergeCell ref="A1:G1"/>
    <mergeCell ref="C28:G28"/>
    <mergeCell ref="H29:I29"/>
    <mergeCell ref="H6:I6"/>
    <mergeCell ref="B3:H3"/>
    <mergeCell ref="B4:H4"/>
    <mergeCell ref="C5:I5"/>
    <mergeCell ref="C6:G6"/>
    <mergeCell ref="A32:K32"/>
    <mergeCell ref="A30:G30"/>
    <mergeCell ref="H30:I30"/>
    <mergeCell ref="H28:I28"/>
    <mergeCell ref="C7:G7"/>
    <mergeCell ref="H7:I7"/>
    <mergeCell ref="J7:K7"/>
  </mergeCells>
  <printOptions/>
  <pageMargins left="0.4330708661417323" right="0.2362204724409449" top="0.15748031496062992" bottom="0.15748031496062992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2024-02-21T12:23:58Z</cp:lastPrinted>
  <dcterms:created xsi:type="dcterms:W3CDTF">2010-04-21T13:22:55Z</dcterms:created>
  <dcterms:modified xsi:type="dcterms:W3CDTF">2024-02-21T12:24:25Z</dcterms:modified>
  <cp:category/>
  <cp:version/>
  <cp:contentType/>
  <cp:contentStatus/>
</cp:coreProperties>
</file>