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tabRatio="582" activeTab="1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<sst xmlns="http://schemas.openxmlformats.org/spreadsheetml/2006/main" count="100" uniqueCount="65">
  <si>
    <t>Valoare totala repartizata pe criterii, din care:</t>
  </si>
  <si>
    <t xml:space="preserve">NR. CRT. 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</si>
  <si>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</si>
  <si>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</si>
  <si>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</si>
  <si>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</si>
  <si>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</si>
  <si>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</si>
  <si>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</si>
  <si>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</si>
  <si>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</si>
  <si>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</si>
  <si>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</si>
  <si>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</si>
  <si>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</si>
  <si>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</si>
  <si>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</si>
  <si>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</si>
  <si>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</si>
  <si>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</si>
  <si>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</si>
  <si>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</si>
  <si>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</si>
  <si>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</si>
  <si>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</si>
  <si>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</si>
  <si>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</si>
  <si>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</si>
  <si>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</si>
  <si>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</si>
  <si>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INVESTIGATII PRAXIS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</si>
  <si>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</si>
  <si>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</si>
  <si>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</si>
  <si>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</si>
  <si>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</si>
  <si>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</si>
  <si>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</si>
  <si>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</si>
  <si>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</si>
  <si>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MEDIMA HEALTH SA</t>
  </si>
  <si>
    <t>CENTRUL MEDICAL MATEUS</t>
  </si>
  <si>
    <t>criterii conform Anexei 19 din Ordinul 1857/441/2023</t>
  </si>
  <si>
    <t>KALIOPHION SRL</t>
  </si>
  <si>
    <t>criterii conform Anexei 20 din Ordinul 1857/441/2023</t>
  </si>
  <si>
    <t>ANIMA Speciality Medical Services SRL (preluare DIAMED Center)</t>
  </si>
  <si>
    <t>Suma contracte martie  2024</t>
  </si>
  <si>
    <t>Suma contracte aprilie  2024</t>
  </si>
  <si>
    <t>Suma contracte mai  2024</t>
  </si>
  <si>
    <t>Suma contracte iunie  2024</t>
  </si>
  <si>
    <t>CALCULUL SUMELOR alocate pentru MARTIE-IUNIE 2024</t>
  </si>
  <si>
    <t>Suma contracte martie iunie  2024, din care:</t>
  </si>
  <si>
    <t>Suma contracte martie2024</t>
  </si>
  <si>
    <t>Suma contracte aprilie2024</t>
  </si>
  <si>
    <t>TRIMESTRUL I</t>
  </si>
  <si>
    <t>TRIMESTRUL II</t>
  </si>
  <si>
    <t>In FILA DE BUGET:</t>
  </si>
  <si>
    <r>
      <t>TOTAL luna MARTIE -IUNIE 2024 c</t>
    </r>
    <r>
      <rPr>
        <b/>
        <sz val="12"/>
        <color indexed="8"/>
        <rFont val="TimesRomanR"/>
        <family val="0"/>
      </rPr>
      <t>ontractat initial, fara Monitorizari si Preventii  =</t>
    </r>
  </si>
  <si>
    <t>Diferenta este pentru a se asigura sumele lunare pt MONITORIZARI + PREVENTII, ce depasesc valorile contractate</t>
  </si>
  <si>
    <t>CALCULUL SUMELOR alocate suplimentar pentru IUNIE2024</t>
  </si>
  <si>
    <t>Credit de angajament suplimentar IUNIE 2024</t>
  </si>
  <si>
    <t>cf Filei de buget cu nr. VH 3893/11.06.2024</t>
  </si>
  <si>
    <t>Suma suplimentara pentru IUNIE2024</t>
  </si>
  <si>
    <t>]i Notei de fundamentare nr. 15564/12.06.2024</t>
  </si>
  <si>
    <t>si Notei de fundamentare nr. 15564/12.06.2024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</si>
</sst>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0"/>
    <numFmt numFmtId="175" formatCode="#,##0.0000"/>
    <numFmt numFmtId="176" formatCode="#,##0.000000000000000000"/>
    <numFmt numFmtId="177" formatCode="#,##0.0000000000"/>
    <numFmt numFmtId="178" formatCode="#,##0.00000000"/>
    <numFmt numFmtId="179" formatCode="0.000000"/>
    <numFmt numFmtId="180" formatCode="#,##0.000"/>
  </numFmts>
  <fonts count="70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6"/>
      <color indexed="8"/>
      <name val="TimesRomanR"/>
      <family val="0"/>
    </font>
    <font>
      <b/>
      <sz val="13"/>
      <name val="TimesRoman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Roman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Roman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0" applyNumberFormat="0" applyBorder="0" applyAlignment="0" applyProtection="0"/>
    <xf numFmtId="0" fontId="58" fillId="26" borderId="3" applyNumberFormat="0" applyAlignment="0" applyProtection="0"/>
    <xf numFmtId="0" fontId="5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wrapText="1"/>
    </xf>
    <xf numFmtId="4" fontId="12" fillId="0" borderId="24" xfId="0" applyNumberFormat="1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3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5" fillId="34" borderId="33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4" fontId="10" fillId="0" borderId="37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4" fontId="10" fillId="0" borderId="40" xfId="0" applyNumberFormat="1" applyFont="1" applyBorder="1" applyAlignment="1">
      <alignment wrapText="1"/>
    </xf>
    <xf numFmtId="4" fontId="13" fillId="0" borderId="40" xfId="0" applyNumberFormat="1" applyFont="1" applyBorder="1" applyAlignment="1">
      <alignment wrapText="1"/>
    </xf>
    <xf numFmtId="4" fontId="13" fillId="0" borderId="40" xfId="0" applyNumberFormat="1" applyFont="1" applyFill="1" applyBorder="1" applyAlignment="1">
      <alignment wrapText="1"/>
    </xf>
    <xf numFmtId="1" fontId="1" fillId="0" borderId="34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wrapText="1"/>
    </xf>
    <xf numFmtId="2" fontId="5" fillId="0" borderId="37" xfId="0" applyNumberFormat="1" applyFont="1" applyBorder="1" applyAlignment="1">
      <alignment wrapText="1"/>
    </xf>
    <xf numFmtId="2" fontId="2" fillId="0" borderId="41" xfId="0" applyNumberFormat="1" applyFont="1" applyBorder="1" applyAlignment="1">
      <alignment wrapText="1"/>
    </xf>
    <xf numFmtId="2" fontId="2" fillId="0" borderId="42" xfId="0" applyNumberFormat="1" applyFont="1" applyFill="1" applyBorder="1" applyAlignment="1">
      <alignment wrapText="1"/>
    </xf>
    <xf numFmtId="2" fontId="2" fillId="0" borderId="4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wrapText="1"/>
    </xf>
    <xf numFmtId="2" fontId="1" fillId="0" borderId="44" xfId="0" applyNumberFormat="1" applyFont="1" applyBorder="1" applyAlignment="1">
      <alignment wrapText="1"/>
    </xf>
    <xf numFmtId="4" fontId="1" fillId="0" borderId="42" xfId="0" applyNumberFormat="1" applyFont="1" applyBorder="1" applyAlignment="1">
      <alignment wrapText="1"/>
    </xf>
    <xf numFmtId="2" fontId="1" fillId="0" borderId="42" xfId="0" applyNumberFormat="1" applyFont="1" applyBorder="1" applyAlignment="1">
      <alignment wrapText="1"/>
    </xf>
    <xf numFmtId="4" fontId="1" fillId="0" borderId="45" xfId="0" applyNumberFormat="1" applyFont="1" applyBorder="1" applyAlignment="1">
      <alignment wrapText="1"/>
    </xf>
    <xf numFmtId="4" fontId="12" fillId="35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4" xfId="0" applyNumberFormat="1" applyFont="1" applyBorder="1" applyAlignment="1">
      <alignment horizontal="center" wrapText="1"/>
    </xf>
    <xf numFmtId="4" fontId="10" fillId="0" borderId="44" xfId="0" applyNumberFormat="1" applyFont="1" applyBorder="1" applyAlignment="1">
      <alignment wrapText="1"/>
    </xf>
    <xf numFmtId="4" fontId="14" fillId="0" borderId="44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19" fillId="0" borderId="10" xfId="0" applyNumberFormat="1" applyFont="1" applyBorder="1" applyAlignment="1">
      <alignment wrapText="1"/>
    </xf>
    <xf numFmtId="4" fontId="19" fillId="0" borderId="40" xfId="0" applyNumberFormat="1" applyFont="1" applyBorder="1" applyAlignment="1">
      <alignment wrapText="1"/>
    </xf>
    <xf numFmtId="4" fontId="5" fillId="32" borderId="34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19" fillId="0" borderId="30" xfId="0" applyNumberFormat="1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4" fontId="10" fillId="0" borderId="46" xfId="0" applyNumberFormat="1" applyFont="1" applyBorder="1" applyAlignment="1">
      <alignment wrapText="1"/>
    </xf>
    <xf numFmtId="4" fontId="10" fillId="0" borderId="34" xfId="0" applyNumberFormat="1" applyFont="1" applyBorder="1" applyAlignment="1">
      <alignment wrapText="1"/>
    </xf>
    <xf numFmtId="4" fontId="8" fillId="32" borderId="47" xfId="0" applyNumberFormat="1" applyFont="1" applyFill="1" applyBorder="1" applyAlignment="1">
      <alignment wrapText="1"/>
    </xf>
    <xf numFmtId="4" fontId="8" fillId="32" borderId="48" xfId="0" applyNumberFormat="1" applyFont="1" applyFill="1" applyBorder="1" applyAlignment="1">
      <alignment wrapText="1"/>
    </xf>
    <xf numFmtId="4" fontId="10" fillId="32" borderId="35" xfId="0" applyNumberFormat="1" applyFont="1" applyFill="1" applyBorder="1" applyAlignment="1">
      <alignment wrapText="1"/>
    </xf>
    <xf numFmtId="2" fontId="19" fillId="0" borderId="38" xfId="0" applyNumberFormat="1" applyFont="1" applyBorder="1" applyAlignment="1">
      <alignment wrapText="1"/>
    </xf>
    <xf numFmtId="2" fontId="19" fillId="0" borderId="39" xfId="0" applyNumberFormat="1" applyFont="1" applyBorder="1" applyAlignment="1">
      <alignment wrapText="1"/>
    </xf>
    <xf numFmtId="4" fontId="19" fillId="0" borderId="49" xfId="0" applyNumberFormat="1" applyFont="1" applyBorder="1" applyAlignment="1">
      <alignment wrapText="1"/>
    </xf>
    <xf numFmtId="4" fontId="14" fillId="0" borderId="37" xfId="0" applyNumberFormat="1" applyFont="1" applyBorder="1" applyAlignment="1">
      <alignment wrapText="1"/>
    </xf>
    <xf numFmtId="0" fontId="18" fillId="0" borderId="20" xfId="0" applyFont="1" applyFill="1" applyBorder="1" applyAlignment="1">
      <alignment horizontal="left" vertical="center" wrapText="1"/>
    </xf>
    <xf numFmtId="4" fontId="5" fillId="32" borderId="50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4" fontId="6" fillId="34" borderId="34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wrapText="1"/>
    </xf>
    <xf numFmtId="0" fontId="9" fillId="0" borderId="51" xfId="0" applyFont="1" applyBorder="1" applyAlignment="1">
      <alignment horizontal="left" vertical="center" wrapText="1"/>
    </xf>
    <xf numFmtId="4" fontId="10" fillId="0" borderId="52" xfId="0" applyNumberFormat="1" applyFont="1" applyFill="1" applyBorder="1" applyAlignment="1">
      <alignment wrapText="1"/>
    </xf>
    <xf numFmtId="4" fontId="13" fillId="0" borderId="52" xfId="0" applyNumberFormat="1" applyFont="1" applyFill="1" applyBorder="1" applyAlignment="1">
      <alignment wrapText="1"/>
    </xf>
    <xf numFmtId="4" fontId="13" fillId="0" borderId="52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2" fontId="19" fillId="0" borderId="51" xfId="0" applyNumberFormat="1" applyFont="1" applyBorder="1" applyAlignment="1">
      <alignment wrapText="1"/>
    </xf>
    <xf numFmtId="4" fontId="19" fillId="0" borderId="52" xfId="0" applyNumberFormat="1" applyFont="1" applyBorder="1" applyAlignment="1">
      <alignment wrapText="1"/>
    </xf>
    <xf numFmtId="4" fontId="19" fillId="0" borderId="53" xfId="0" applyNumberFormat="1" applyFont="1" applyBorder="1" applyAlignment="1">
      <alignment wrapText="1"/>
    </xf>
    <xf numFmtId="4" fontId="8" fillId="32" borderId="54" xfId="0" applyNumberFormat="1" applyFont="1" applyFill="1" applyBorder="1" applyAlignment="1">
      <alignment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55" xfId="0" applyNumberFormat="1" applyFont="1" applyBorder="1" applyAlignment="1">
      <alignment horizontal="center" vertical="center" wrapText="1"/>
    </xf>
    <xf numFmtId="4" fontId="12" fillId="32" borderId="2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9" fillId="0" borderId="55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12" fillId="32" borderId="3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30" fillId="34" borderId="33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13" fillId="36" borderId="10" xfId="0" applyNumberFormat="1" applyFont="1" applyFill="1" applyBorder="1" applyAlignment="1">
      <alignment wrapText="1"/>
    </xf>
    <xf numFmtId="4" fontId="2" fillId="37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wrapText="1"/>
    </xf>
    <xf numFmtId="4" fontId="69" fillId="0" borderId="0" xfId="0" applyNumberFormat="1" applyFont="1" applyFill="1" applyBorder="1" applyAlignment="1">
      <alignment horizontal="center" wrapText="1"/>
    </xf>
    <xf numFmtId="4" fontId="8" fillId="34" borderId="50" xfId="0" applyNumberFormat="1" applyFont="1" applyFill="1" applyBorder="1" applyAlignment="1">
      <alignment horizontal="right" wrapText="1"/>
    </xf>
    <xf numFmtId="4" fontId="8" fillId="34" borderId="29" xfId="0" applyNumberFormat="1" applyFont="1" applyFill="1" applyBorder="1" applyAlignment="1">
      <alignment horizontal="right" wrapText="1"/>
    </xf>
    <xf numFmtId="4" fontId="8" fillId="34" borderId="56" xfId="0" applyNumberFormat="1" applyFont="1" applyFill="1" applyBorder="1" applyAlignment="1">
      <alignment horizontal="right" wrapText="1"/>
    </xf>
    <xf numFmtId="4" fontId="8" fillId="34" borderId="33" xfId="0" applyNumberFormat="1" applyFont="1" applyFill="1" applyBorder="1" applyAlignment="1">
      <alignment wrapText="1"/>
    </xf>
    <xf numFmtId="4" fontId="14" fillId="34" borderId="33" xfId="0" applyNumberFormat="1" applyFont="1" applyFill="1" applyBorder="1" applyAlignment="1">
      <alignment horizontal="center" wrapText="1"/>
    </xf>
    <xf numFmtId="4" fontId="13" fillId="0" borderId="0" xfId="0" applyNumberFormat="1" applyFont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4" fontId="10" fillId="34" borderId="33" xfId="0" applyNumberFormat="1" applyFont="1" applyFill="1" applyBorder="1" applyAlignment="1">
      <alignment horizontal="center" wrapText="1"/>
    </xf>
    <xf numFmtId="4" fontId="10" fillId="34" borderId="51" xfId="0" applyNumberFormat="1" applyFont="1" applyFill="1" applyBorder="1" applyAlignment="1">
      <alignment horizontal="right" wrapText="1"/>
    </xf>
    <xf numFmtId="4" fontId="10" fillId="37" borderId="21" xfId="0" applyNumberFormat="1" applyFont="1" applyFill="1" applyBorder="1" applyAlignment="1">
      <alignment wrapText="1"/>
    </xf>
    <xf numFmtId="4" fontId="10" fillId="37" borderId="52" xfId="0" applyNumberFormat="1" applyFont="1" applyFill="1" applyBorder="1" applyAlignment="1">
      <alignment wrapText="1"/>
    </xf>
    <xf numFmtId="4" fontId="10" fillId="37" borderId="53" xfId="0" applyNumberFormat="1" applyFont="1" applyFill="1" applyBorder="1" applyAlignment="1">
      <alignment wrapText="1"/>
    </xf>
    <xf numFmtId="4" fontId="10" fillId="34" borderId="38" xfId="0" applyNumberFormat="1" applyFont="1" applyFill="1" applyBorder="1" applyAlignment="1">
      <alignment horizontal="right" wrapText="1"/>
    </xf>
    <xf numFmtId="4" fontId="10" fillId="37" borderId="26" xfId="0" applyNumberFormat="1" applyFont="1" applyFill="1" applyBorder="1" applyAlignment="1">
      <alignment wrapText="1"/>
    </xf>
    <xf numFmtId="4" fontId="10" fillId="37" borderId="10" xfId="0" applyNumberFormat="1" applyFont="1" applyFill="1" applyBorder="1" applyAlignment="1">
      <alignment wrapText="1"/>
    </xf>
    <xf numFmtId="4" fontId="10" fillId="34" borderId="10" xfId="0" applyNumberFormat="1" applyFont="1" applyFill="1" applyBorder="1" applyAlignment="1">
      <alignment horizontal="right" wrapText="1"/>
    </xf>
    <xf numFmtId="4" fontId="10" fillId="34" borderId="57" xfId="0" applyNumberFormat="1" applyFont="1" applyFill="1" applyBorder="1" applyAlignment="1">
      <alignment horizontal="right" wrapText="1"/>
    </xf>
    <xf numFmtId="4" fontId="10" fillId="34" borderId="58" xfId="0" applyNumberFormat="1" applyFont="1" applyFill="1" applyBorder="1" applyAlignment="1">
      <alignment horizontal="right" wrapText="1"/>
    </xf>
    <xf numFmtId="4" fontId="10" fillId="34" borderId="13" xfId="0" applyNumberFormat="1" applyFont="1" applyFill="1" applyBorder="1" applyAlignment="1">
      <alignment wrapText="1"/>
    </xf>
    <xf numFmtId="4" fontId="10" fillId="34" borderId="28" xfId="0" applyNumberFormat="1" applyFont="1" applyFill="1" applyBorder="1" applyAlignment="1">
      <alignment wrapText="1"/>
    </xf>
    <xf numFmtId="4" fontId="10" fillId="34" borderId="12" xfId="0" applyNumberFormat="1" applyFont="1" applyFill="1" applyBorder="1" applyAlignment="1">
      <alignment wrapText="1"/>
    </xf>
    <xf numFmtId="4" fontId="10" fillId="0" borderId="0" xfId="0" applyNumberFormat="1" applyFont="1" applyFill="1" applyAlignment="1">
      <alignment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0" fillId="34" borderId="59" xfId="0" applyNumberFormat="1" applyFont="1" applyFill="1" applyBorder="1" applyAlignment="1">
      <alignment horizontal="center" wrapText="1"/>
    </xf>
    <xf numFmtId="4" fontId="5" fillId="34" borderId="33" xfId="0" applyNumberFormat="1" applyFont="1" applyFill="1" applyBorder="1" applyAlignment="1">
      <alignment wrapText="1"/>
    </xf>
    <xf numFmtId="3" fontId="27" fillId="0" borderId="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wrapText="1"/>
    </xf>
    <xf numFmtId="4" fontId="5" fillId="37" borderId="39" xfId="0" applyNumberFormat="1" applyFont="1" applyFill="1" applyBorder="1" applyAlignment="1">
      <alignment wrapText="1"/>
    </xf>
    <xf numFmtId="4" fontId="5" fillId="37" borderId="40" xfId="0" applyNumberFormat="1" applyFont="1" applyFill="1" applyBorder="1" applyAlignment="1">
      <alignment wrapText="1"/>
    </xf>
    <xf numFmtId="4" fontId="5" fillId="37" borderId="49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2" fillId="37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5" fillId="37" borderId="30" xfId="0" applyNumberFormat="1" applyFont="1" applyFill="1" applyBorder="1" applyAlignment="1">
      <alignment horizontal="center" vertical="center" wrapText="1"/>
    </xf>
    <xf numFmtId="4" fontId="32" fillId="37" borderId="38" xfId="0" applyNumberFormat="1" applyFont="1" applyFill="1" applyBorder="1" applyAlignment="1">
      <alignment horizontal="center" vertical="center" wrapText="1"/>
    </xf>
    <xf numFmtId="4" fontId="5" fillId="37" borderId="44" xfId="0" applyNumberFormat="1" applyFont="1" applyFill="1" applyBorder="1" applyAlignment="1">
      <alignment horizontal="center" vertical="center" wrapText="1"/>
    </xf>
    <xf numFmtId="4" fontId="13" fillId="37" borderId="10" xfId="0" applyNumberFormat="1" applyFont="1" applyFill="1" applyBorder="1" applyAlignment="1">
      <alignment wrapText="1"/>
    </xf>
    <xf numFmtId="4" fontId="13" fillId="36" borderId="40" xfId="0" applyNumberFormat="1" applyFont="1" applyFill="1" applyBorder="1" applyAlignment="1">
      <alignment wrapText="1"/>
    </xf>
    <xf numFmtId="3" fontId="29" fillId="13" borderId="28" xfId="0" applyNumberFormat="1" applyFont="1" applyFill="1" applyBorder="1" applyAlignment="1">
      <alignment horizontal="center" wrapText="1"/>
    </xf>
    <xf numFmtId="3" fontId="29" fillId="13" borderId="12" xfId="0" applyNumberFormat="1" applyFont="1" applyFill="1" applyBorder="1" applyAlignment="1">
      <alignment horizontal="center" wrapText="1"/>
    </xf>
    <xf numFmtId="4" fontId="33" fillId="13" borderId="0" xfId="0" applyNumberFormat="1" applyFont="1" applyFill="1" applyAlignment="1">
      <alignment horizontal="right" wrapText="1"/>
    </xf>
    <xf numFmtId="4" fontId="33" fillId="13" borderId="19" xfId="0" applyNumberFormat="1" applyFont="1" applyFill="1" applyBorder="1" applyAlignment="1">
      <alignment horizontal="right" wrapText="1"/>
    </xf>
    <xf numFmtId="3" fontId="33" fillId="0" borderId="14" xfId="0" applyNumberFormat="1" applyFont="1" applyFill="1" applyBorder="1" applyAlignment="1">
      <alignment horizontal="center" vertical="center" wrapText="1"/>
    </xf>
    <xf numFmtId="3" fontId="33" fillId="0" borderId="25" xfId="0" applyNumberFormat="1" applyFont="1" applyFill="1" applyBorder="1" applyAlignment="1">
      <alignment horizontal="center" vertical="center" wrapText="1"/>
    </xf>
    <xf numFmtId="3" fontId="33" fillId="0" borderId="60" xfId="0" applyNumberFormat="1" applyFont="1" applyFill="1" applyBorder="1" applyAlignment="1">
      <alignment horizontal="center" vertical="center" wrapText="1"/>
    </xf>
    <xf numFmtId="4" fontId="26" fillId="0" borderId="61" xfId="0" applyNumberFormat="1" applyFont="1" applyBorder="1" applyAlignment="1">
      <alignment horizontal="center" wrapText="1"/>
    </xf>
    <xf numFmtId="4" fontId="26" fillId="0" borderId="62" xfId="0" applyNumberFormat="1" applyFont="1" applyBorder="1" applyAlignment="1">
      <alignment horizontal="center" wrapText="1"/>
    </xf>
    <xf numFmtId="4" fontId="26" fillId="0" borderId="63" xfId="0" applyNumberFormat="1" applyFont="1" applyBorder="1" applyAlignment="1">
      <alignment horizontal="center" wrapText="1"/>
    </xf>
    <xf numFmtId="4" fontId="26" fillId="0" borderId="15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horizontal="center" wrapText="1"/>
    </xf>
    <xf numFmtId="4" fontId="26" fillId="0" borderId="19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4" xfId="0" applyNumberFormat="1" applyFont="1" applyFill="1" applyBorder="1" applyAlignment="1">
      <alignment horizontal="center" wrapText="1"/>
    </xf>
    <xf numFmtId="4" fontId="10" fillId="0" borderId="35" xfId="0" applyNumberFormat="1" applyFont="1" applyFill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3" fontId="31" fillId="0" borderId="58" xfId="0" applyNumberFormat="1" applyFont="1" applyBorder="1" applyAlignment="1">
      <alignment horizontal="center" wrapText="1"/>
    </xf>
    <xf numFmtId="1" fontId="21" fillId="38" borderId="14" xfId="0" applyNumberFormat="1" applyFont="1" applyFill="1" applyBorder="1" applyAlignment="1">
      <alignment horizontal="right" vertical="center" wrapText="1"/>
    </xf>
    <xf numFmtId="1" fontId="21" fillId="38" borderId="25" xfId="0" applyNumberFormat="1" applyFont="1" applyFill="1" applyBorder="1" applyAlignment="1">
      <alignment horizontal="right" vertical="center" wrapText="1"/>
    </xf>
    <xf numFmtId="1" fontId="21" fillId="38" borderId="60" xfId="0" applyNumberFormat="1" applyFont="1" applyFill="1" applyBorder="1" applyAlignment="1">
      <alignment horizontal="right" vertical="center" wrapText="1"/>
    </xf>
    <xf numFmtId="3" fontId="25" fillId="34" borderId="14" xfId="0" applyNumberFormat="1" applyFont="1" applyFill="1" applyBorder="1" applyAlignment="1">
      <alignment horizontal="center" vertical="center" wrapText="1"/>
    </xf>
    <xf numFmtId="3" fontId="25" fillId="34" borderId="60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3" fontId="29" fillId="13" borderId="13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" fontId="10" fillId="0" borderId="64" xfId="0" applyNumberFormat="1" applyFont="1" applyBorder="1" applyAlignment="1">
      <alignment horizontal="center" vertical="center" wrapText="1"/>
    </xf>
    <xf numFmtId="4" fontId="10" fillId="0" borderId="65" xfId="0" applyNumberFormat="1" applyFont="1" applyBorder="1" applyAlignment="1">
      <alignment horizontal="center" vertical="center" wrapText="1"/>
    </xf>
    <xf numFmtId="4" fontId="10" fillId="0" borderId="66" xfId="0" applyNumberFormat="1" applyFont="1" applyBorder="1" applyAlignment="1">
      <alignment horizontal="center" vertical="center" wrapText="1"/>
    </xf>
    <xf numFmtId="4" fontId="10" fillId="0" borderId="67" xfId="0" applyNumberFormat="1" applyFont="1" applyBorder="1" applyAlignment="1">
      <alignment horizontal="center" vertical="center" wrapText="1"/>
    </xf>
    <xf numFmtId="4" fontId="10" fillId="0" borderId="68" xfId="0" applyNumberFormat="1" applyFont="1" applyBorder="1" applyAlignment="1">
      <alignment horizontal="center" vertical="center" wrapText="1"/>
    </xf>
    <xf numFmtId="179" fontId="8" fillId="32" borderId="13" xfId="0" applyNumberFormat="1" applyFont="1" applyFill="1" applyBorder="1" applyAlignment="1">
      <alignment horizontal="center" wrapText="1"/>
    </xf>
    <xf numFmtId="179" fontId="8" fillId="32" borderId="28" xfId="0" applyNumberFormat="1" applyFont="1" applyFill="1" applyBorder="1" applyAlignment="1">
      <alignment horizontal="center" wrapText="1"/>
    </xf>
    <xf numFmtId="174" fontId="8" fillId="32" borderId="13" xfId="0" applyNumberFormat="1" applyFont="1" applyFill="1" applyBorder="1" applyAlignment="1">
      <alignment horizontal="center" wrapText="1"/>
    </xf>
    <xf numFmtId="174" fontId="8" fillId="32" borderId="28" xfId="0" applyNumberFormat="1" applyFont="1" applyFill="1" applyBorder="1" applyAlignment="1">
      <alignment horizontal="center" wrapText="1"/>
    </xf>
    <xf numFmtId="174" fontId="8" fillId="32" borderId="55" xfId="0" applyNumberFormat="1" applyFont="1" applyFill="1" applyBorder="1" applyAlignment="1">
      <alignment horizontal="center" wrapText="1"/>
    </xf>
    <xf numFmtId="4" fontId="69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26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0" fillId="0" borderId="38" xfId="0" applyNumberFormat="1" applyFont="1" applyBorder="1" applyAlignment="1">
      <alignment horizontal="center" wrapText="1"/>
    </xf>
    <xf numFmtId="4" fontId="10" fillId="0" borderId="47" xfId="0" applyNumberFormat="1" applyFont="1" applyBorder="1" applyAlignment="1">
      <alignment horizontal="center" wrapText="1"/>
    </xf>
    <xf numFmtId="4" fontId="10" fillId="0" borderId="27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4" fontId="12" fillId="0" borderId="69" xfId="0" applyNumberFormat="1" applyFont="1" applyBorder="1" applyAlignment="1">
      <alignment horizontal="center" wrapText="1"/>
    </xf>
    <xf numFmtId="4" fontId="12" fillId="0" borderId="49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horizontal="center" vertical="center" wrapText="1"/>
    </xf>
    <xf numFmtId="179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9" fontId="12" fillId="0" borderId="38" xfId="0" applyNumberFormat="1" applyFont="1" applyBorder="1" applyAlignment="1">
      <alignment horizontal="center" wrapText="1"/>
    </xf>
    <xf numFmtId="4" fontId="11" fillId="34" borderId="35" xfId="0" applyNumberFormat="1" applyFont="1" applyFill="1" applyBorder="1" applyAlignment="1">
      <alignment horizontal="center" wrapText="1"/>
    </xf>
    <xf numFmtId="3" fontId="27" fillId="0" borderId="0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74" fontId="4" fillId="32" borderId="55" xfId="0" applyNumberFormat="1" applyFont="1" applyFill="1" applyBorder="1" applyAlignment="1">
      <alignment horizontal="center" vertical="center" wrapText="1"/>
    </xf>
    <xf numFmtId="174" fontId="4" fillId="32" borderId="25" xfId="0" applyNumberFormat="1" applyFont="1" applyFill="1" applyBorder="1" applyAlignment="1">
      <alignment horizontal="center" vertical="center" wrapText="1"/>
    </xf>
    <xf numFmtId="174" fontId="4" fillId="32" borderId="7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174" fontId="5" fillId="32" borderId="55" xfId="0" applyNumberFormat="1" applyFont="1" applyFill="1" applyBorder="1" applyAlignment="1">
      <alignment horizontal="center" vertical="center" wrapText="1"/>
    </xf>
    <xf numFmtId="174" fontId="5" fillId="32" borderId="25" xfId="0" applyNumberFormat="1" applyFont="1" applyFill="1" applyBorder="1" applyAlignment="1">
      <alignment horizontal="center" vertical="center" wrapText="1"/>
    </xf>
    <xf numFmtId="174" fontId="5" fillId="32" borderId="70" xfId="0" applyNumberFormat="1" applyFont="1" applyFill="1" applyBorder="1" applyAlignment="1">
      <alignment horizontal="center" vertical="center" wrapText="1"/>
    </xf>
    <xf numFmtId="174" fontId="4" fillId="32" borderId="60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7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34" borderId="35" xfId="0" applyNumberFormat="1" applyFont="1" applyFill="1" applyBorder="1" applyAlignment="1">
      <alignment horizontal="center" wrapText="1"/>
    </xf>
    <xf numFmtId="4" fontId="0" fillId="0" borderId="72" xfId="0" applyNumberFormat="1" applyBorder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 wrapText="1"/>
    </xf>
    <xf numFmtId="4" fontId="0" fillId="0" borderId="68" xfId="0" applyNumberForma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wrapText="1"/>
    </xf>
    <xf numFmtId="1" fontId="21" fillId="38" borderId="14" xfId="0" applyNumberFormat="1" applyFont="1" applyFill="1" applyBorder="1" applyAlignment="1">
      <alignment horizontal="center" vertical="center" wrapText="1"/>
    </xf>
    <xf numFmtId="1" fontId="21" fillId="38" borderId="35" xfId="0" applyNumberFormat="1" applyFont="1" applyFill="1" applyBorder="1" applyAlignment="1">
      <alignment horizontal="center" vertical="center" wrapText="1"/>
    </xf>
    <xf numFmtId="3" fontId="25" fillId="34" borderId="25" xfId="0" applyNumberFormat="1" applyFont="1" applyFill="1" applyBorder="1" applyAlignment="1">
      <alignment horizontal="center" vertical="center" wrapText="1"/>
    </xf>
    <xf numFmtId="174" fontId="5" fillId="32" borderId="60" xfId="0" applyNumberFormat="1" applyFont="1" applyFill="1" applyBorder="1" applyAlignment="1">
      <alignment horizontal="center" vertical="center" wrapText="1"/>
    </xf>
    <xf numFmtId="4" fontId="6" fillId="0" borderId="69" xfId="0" applyNumberFormat="1" applyFont="1" applyBorder="1" applyAlignment="1">
      <alignment horizontal="center" wrapText="1"/>
    </xf>
    <xf numFmtId="4" fontId="6" fillId="0" borderId="48" xfId="0" applyNumberFormat="1" applyFont="1" applyBorder="1" applyAlignment="1">
      <alignment horizontal="center" wrapText="1"/>
    </xf>
    <xf numFmtId="4" fontId="6" fillId="0" borderId="46" xfId="0" applyNumberFormat="1" applyFont="1" applyBorder="1" applyAlignment="1">
      <alignment horizontal="center" wrapText="1"/>
    </xf>
    <xf numFmtId="4" fontId="6" fillId="0" borderId="73" xfId="0" applyNumberFormat="1" applyFont="1" applyBorder="1" applyAlignment="1">
      <alignment horizontal="center" wrapText="1"/>
    </xf>
    <xf numFmtId="4" fontId="6" fillId="0" borderId="74" xfId="0" applyNumberFormat="1" applyFont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" fontId="8" fillId="34" borderId="5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90" zoomScaleNormal="90" zoomScalePageLayoutView="0" workbookViewId="0" topLeftCell="A1">
      <selection activeCell="M10" sqref="M10"/>
    </sheetView>
  </sheetViews>
  <sheetFormatPr defaultColWidth="17.625" defaultRowHeight="15.75"/>
  <cols>
    <col min="1" max="1" width="4.00390625" style="14" customWidth="1"/>
    <col min="2" max="2" width="29.00390625" style="11" customWidth="1"/>
    <col min="3" max="4" width="8.375" style="11" customWidth="1"/>
    <col min="5" max="5" width="8.125" style="11" customWidth="1"/>
    <col min="6" max="6" width="6.75390625" style="11" customWidth="1"/>
    <col min="7" max="7" width="13.125" style="11" customWidth="1"/>
    <col min="8" max="8" width="10.125" style="11" customWidth="1"/>
    <col min="9" max="9" width="10.00390625" style="11" customWidth="1"/>
    <col min="10" max="10" width="8.00390625" style="11" customWidth="1"/>
    <col min="11" max="11" width="10.25390625" style="11" customWidth="1"/>
    <col min="12" max="12" width="17.75390625" style="12" customWidth="1"/>
    <col min="13" max="13" width="22.75390625" style="18" customWidth="1"/>
    <col min="14" max="14" width="11.625" style="18" hidden="1" customWidth="1"/>
    <col min="15" max="15" width="11.375" style="177" hidden="1" customWidth="1"/>
    <col min="16" max="16" width="10.125" style="177" hidden="1" customWidth="1"/>
    <col min="17" max="17" width="10.875" style="177" hidden="1" customWidth="1"/>
    <col min="18" max="16384" width="17.625" style="11" customWidth="1"/>
  </cols>
  <sheetData>
    <row r="1" spans="1:12" ht="18" customHeight="1" thickBot="1">
      <c r="A1" s="255" t="s">
        <v>7</v>
      </c>
      <c r="B1" s="255"/>
      <c r="C1" s="255"/>
      <c r="D1" s="255"/>
      <c r="E1" s="255"/>
      <c r="F1" s="255"/>
      <c r="G1" s="255"/>
      <c r="L1" s="60"/>
    </row>
    <row r="2" spans="1:17" ht="22.5" customHeight="1">
      <c r="A2" s="13"/>
      <c r="B2" s="10"/>
      <c r="C2" s="10"/>
      <c r="D2" s="10"/>
      <c r="E2" s="10"/>
      <c r="F2" s="10"/>
      <c r="G2" s="10"/>
      <c r="L2" s="218" t="s">
        <v>60</v>
      </c>
      <c r="M2" s="219"/>
      <c r="N2" s="219"/>
      <c r="O2" s="219"/>
      <c r="P2" s="219"/>
      <c r="Q2" s="220"/>
    </row>
    <row r="3" spans="1:17" ht="22.5" customHeight="1">
      <c r="A3" s="268" t="s">
        <v>59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21"/>
      <c r="M3" s="222"/>
      <c r="N3" s="222"/>
      <c r="O3" s="222"/>
      <c r="P3" s="222"/>
      <c r="Q3" s="223"/>
    </row>
    <row r="4" spans="1:17" ht="24.75" customHeight="1">
      <c r="A4" s="270" t="s">
        <v>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24" t="s">
        <v>61</v>
      </c>
      <c r="M4" s="225"/>
      <c r="N4" s="225"/>
      <c r="O4" s="225"/>
      <c r="P4" s="225"/>
      <c r="Q4" s="226"/>
    </row>
    <row r="5" spans="3:17" ht="33.75" customHeight="1" thickBot="1">
      <c r="C5" s="272" t="s">
        <v>42</v>
      </c>
      <c r="D5" s="272"/>
      <c r="E5" s="272"/>
      <c r="F5" s="272"/>
      <c r="G5" s="272"/>
      <c r="H5" s="272"/>
      <c r="I5" s="272"/>
      <c r="J5" s="272"/>
      <c r="K5" s="272"/>
      <c r="L5" s="227" t="s">
        <v>64</v>
      </c>
      <c r="M5" s="228"/>
      <c r="N5" s="228"/>
      <c r="O5" s="228"/>
      <c r="P5" s="228"/>
      <c r="Q5" s="229"/>
    </row>
    <row r="6" spans="1:14" s="32" customFormat="1" ht="28.5" customHeight="1">
      <c r="A6" s="30"/>
      <c r="B6" s="31" t="s">
        <v>0</v>
      </c>
      <c r="C6" s="244" t="s">
        <v>16</v>
      </c>
      <c r="D6" s="245"/>
      <c r="E6" s="245"/>
      <c r="F6" s="245"/>
      <c r="G6" s="248"/>
      <c r="H6" s="244" t="s">
        <v>6</v>
      </c>
      <c r="I6" s="247"/>
      <c r="J6" s="247"/>
      <c r="K6" s="246"/>
      <c r="L6" s="15"/>
      <c r="M6" s="19"/>
      <c r="N6" s="19"/>
    </row>
    <row r="7" spans="1:14" s="34" customFormat="1" ht="27" customHeight="1">
      <c r="A7" s="33"/>
      <c r="B7" s="55">
        <v>200000</v>
      </c>
      <c r="C7" s="260">
        <f>ROUND(B7*50%,2)</f>
        <v>100000</v>
      </c>
      <c r="D7" s="261"/>
      <c r="E7" s="261"/>
      <c r="F7" s="261"/>
      <c r="G7" s="262"/>
      <c r="H7" s="260">
        <f>ROUND(B7*50%,2)</f>
        <v>100000</v>
      </c>
      <c r="I7" s="263"/>
      <c r="J7" s="263"/>
      <c r="K7" s="264"/>
      <c r="L7" s="16"/>
      <c r="M7" s="20"/>
      <c r="N7" s="20"/>
    </row>
    <row r="8" spans="2:14" ht="24" customHeight="1">
      <c r="B8" s="238"/>
      <c r="C8" s="27"/>
      <c r="D8" s="49"/>
      <c r="E8" s="49"/>
      <c r="F8" s="49"/>
      <c r="G8" s="49"/>
      <c r="H8" s="271" t="s">
        <v>23</v>
      </c>
      <c r="I8" s="240"/>
      <c r="J8" s="240" t="s">
        <v>24</v>
      </c>
      <c r="K8" s="241"/>
      <c r="L8" s="243"/>
      <c r="M8" s="243"/>
      <c r="N8" s="178"/>
    </row>
    <row r="9" spans="2:13" ht="24.75" customHeight="1" thickBot="1">
      <c r="B9" s="239"/>
      <c r="C9" s="26"/>
      <c r="D9" s="36"/>
      <c r="E9" s="36"/>
      <c r="F9" s="36"/>
      <c r="G9" s="36"/>
      <c r="H9" s="256">
        <f>ROUND(H7*50%,2)</f>
        <v>50000</v>
      </c>
      <c r="I9" s="257"/>
      <c r="J9" s="258">
        <f>ROUND(H7*50%,2)</f>
        <v>50000</v>
      </c>
      <c r="K9" s="259"/>
      <c r="L9" s="36"/>
      <c r="M9" s="35"/>
    </row>
    <row r="10" spans="1:17" ht="52.5" customHeight="1" thickBot="1">
      <c r="A10" s="25" t="s">
        <v>1</v>
      </c>
      <c r="B10" s="44" t="s">
        <v>9</v>
      </c>
      <c r="C10" s="154" t="s">
        <v>25</v>
      </c>
      <c r="D10" s="50" t="s">
        <v>26</v>
      </c>
      <c r="E10" s="54" t="s">
        <v>27</v>
      </c>
      <c r="F10" s="50" t="s">
        <v>28</v>
      </c>
      <c r="G10" s="155" t="s">
        <v>10</v>
      </c>
      <c r="H10" s="23" t="s">
        <v>3</v>
      </c>
      <c r="I10" s="22" t="s">
        <v>10</v>
      </c>
      <c r="J10" s="23" t="s">
        <v>3</v>
      </c>
      <c r="K10" s="22" t="s">
        <v>10</v>
      </c>
      <c r="L10" s="156" t="s">
        <v>4</v>
      </c>
      <c r="M10" s="176" t="s">
        <v>62</v>
      </c>
      <c r="N10" s="179" t="s">
        <v>52</v>
      </c>
      <c r="O10" s="179" t="s">
        <v>53</v>
      </c>
      <c r="P10" s="179" t="s">
        <v>48</v>
      </c>
      <c r="Q10" s="179" t="s">
        <v>49</v>
      </c>
    </row>
    <row r="11" spans="1:17" ht="27" customHeight="1">
      <c r="A11" s="144">
        <v>1</v>
      </c>
      <c r="B11" s="145" t="s">
        <v>45</v>
      </c>
      <c r="C11" s="146">
        <f>D11+E11+F11</f>
        <v>583.5699999999999</v>
      </c>
      <c r="D11" s="147">
        <v>472</v>
      </c>
      <c r="E11" s="147">
        <v>90.57</v>
      </c>
      <c r="F11" s="148">
        <v>21</v>
      </c>
      <c r="G11" s="149">
        <f>ROUND(C17*C11,2)</f>
        <v>16776.82</v>
      </c>
      <c r="H11" s="150">
        <v>139</v>
      </c>
      <c r="I11" s="151">
        <f>ROUND(H17*H11,2)</f>
        <v>12003.45</v>
      </c>
      <c r="J11" s="151">
        <v>975</v>
      </c>
      <c r="K11" s="152">
        <f>ROUND(J17*J11,2)</f>
        <v>11112.38</v>
      </c>
      <c r="L11" s="153">
        <f>C11+H11+J11</f>
        <v>1697.57</v>
      </c>
      <c r="M11" s="172">
        <f>G11+I11+K11+0.01</f>
        <v>39892.66</v>
      </c>
      <c r="N11" s="180"/>
      <c r="O11" s="181"/>
      <c r="P11" s="182"/>
      <c r="Q11" s="183">
        <f>M11-N11-O11-P11</f>
        <v>39892.66</v>
      </c>
    </row>
    <row r="12" spans="1:17" ht="27" customHeight="1">
      <c r="A12" s="21">
        <v>2</v>
      </c>
      <c r="B12" s="94" t="s">
        <v>8</v>
      </c>
      <c r="C12" s="93">
        <f>D12+E12+F12</f>
        <v>355.66</v>
      </c>
      <c r="D12" s="92">
        <v>248.8</v>
      </c>
      <c r="E12" s="92">
        <v>82.86</v>
      </c>
      <c r="F12" s="92">
        <v>24</v>
      </c>
      <c r="G12" s="126">
        <f>ROUND(C17*C12,2)</f>
        <v>10224.73</v>
      </c>
      <c r="H12" s="132">
        <v>89</v>
      </c>
      <c r="I12" s="119">
        <f>ROUND(H17*H12,2)</f>
        <v>7685.66</v>
      </c>
      <c r="J12" s="119">
        <v>356</v>
      </c>
      <c r="K12" s="125">
        <f>ROUND(J17*J12,2)</f>
        <v>4057.44</v>
      </c>
      <c r="L12" s="129">
        <f>C12+H12+J12</f>
        <v>800.6600000000001</v>
      </c>
      <c r="M12" s="173">
        <f>G12+I12+K12</f>
        <v>21967.829999999998</v>
      </c>
      <c r="N12" s="184"/>
      <c r="O12" s="185"/>
      <c r="P12" s="186"/>
      <c r="Q12" s="183">
        <f>M12-N12-O12-P12</f>
        <v>21967.829999999998</v>
      </c>
    </row>
    <row r="13" spans="1:17" ht="27" customHeight="1">
      <c r="A13" s="144">
        <v>3</v>
      </c>
      <c r="B13" s="94" t="s">
        <v>2</v>
      </c>
      <c r="C13" s="93">
        <f>D13+E13+F13</f>
        <v>410.09000000000003</v>
      </c>
      <c r="D13" s="209">
        <v>285.8</v>
      </c>
      <c r="E13" s="209">
        <v>100.29</v>
      </c>
      <c r="F13" s="17">
        <v>24</v>
      </c>
      <c r="G13" s="126">
        <f>ROUND(C17*C13,2)</f>
        <v>11789.51</v>
      </c>
      <c r="H13" s="132">
        <v>79</v>
      </c>
      <c r="I13" s="119">
        <f>ROUND(H17*H13,2)</f>
        <v>6822.11</v>
      </c>
      <c r="J13" s="119">
        <v>744</v>
      </c>
      <c r="K13" s="125">
        <f>ROUND(J17*J13,2)</f>
        <v>8479.6</v>
      </c>
      <c r="L13" s="129">
        <f>C13+H13+J13</f>
        <v>1233.0900000000001</v>
      </c>
      <c r="M13" s="173">
        <f>G13+I13+K13</f>
        <v>27091.22</v>
      </c>
      <c r="N13" s="184"/>
      <c r="O13" s="185"/>
      <c r="P13" s="186"/>
      <c r="Q13" s="183">
        <f>M13-N13-O13-P13</f>
        <v>27091.22</v>
      </c>
    </row>
    <row r="14" spans="1:17" ht="30" customHeight="1">
      <c r="A14" s="21">
        <v>4</v>
      </c>
      <c r="B14" s="94" t="s">
        <v>30</v>
      </c>
      <c r="C14" s="93">
        <f>D14+E14+F14</f>
        <v>1207.91</v>
      </c>
      <c r="D14" s="92">
        <v>1033.2</v>
      </c>
      <c r="E14" s="168">
        <v>150.71</v>
      </c>
      <c r="F14" s="92">
        <v>24</v>
      </c>
      <c r="G14" s="126">
        <f>ROUND(C17*C14,2)</f>
        <v>34725.72</v>
      </c>
      <c r="H14" s="132">
        <v>163</v>
      </c>
      <c r="I14" s="119">
        <f>ROUND(H17*H14,2)</f>
        <v>14075.99</v>
      </c>
      <c r="J14" s="119">
        <v>1320</v>
      </c>
      <c r="K14" s="125">
        <f>ROUND(J17*J14,2)</f>
        <v>15044.45</v>
      </c>
      <c r="L14" s="129">
        <f>C14+H14+J14</f>
        <v>2690.91</v>
      </c>
      <c r="M14" s="173">
        <f>G14+I14+K14</f>
        <v>63846.16</v>
      </c>
      <c r="N14" s="184"/>
      <c r="O14" s="187"/>
      <c r="P14" s="187"/>
      <c r="Q14" s="183">
        <f>M14-N14-O14-P14</f>
        <v>63846.16</v>
      </c>
    </row>
    <row r="15" spans="1:17" ht="34.5" customHeight="1" thickBot="1">
      <c r="A15" s="144">
        <v>5</v>
      </c>
      <c r="B15" s="95" t="s">
        <v>22</v>
      </c>
      <c r="C15" s="96">
        <f>D15+E15+F15</f>
        <v>921.2</v>
      </c>
      <c r="D15" s="98">
        <v>752.2</v>
      </c>
      <c r="E15" s="210">
        <v>145</v>
      </c>
      <c r="F15" s="97">
        <v>24</v>
      </c>
      <c r="G15" s="127">
        <f>ROUND(C17*C15,2)+0.01</f>
        <v>26483.219999999998</v>
      </c>
      <c r="H15" s="133">
        <v>109</v>
      </c>
      <c r="I15" s="120">
        <f>ROUND(H17*H15,2)+0.01</f>
        <v>9412.79</v>
      </c>
      <c r="J15" s="120">
        <v>992</v>
      </c>
      <c r="K15" s="134">
        <f>ROUND(J17*J15,2)</f>
        <v>11306.13</v>
      </c>
      <c r="L15" s="130">
        <f>C15+H15+J15</f>
        <v>2022.2</v>
      </c>
      <c r="M15" s="174">
        <f>G15+I15+K15-0.01</f>
        <v>47202.12999999999</v>
      </c>
      <c r="N15" s="188"/>
      <c r="O15" s="189"/>
      <c r="P15" s="189"/>
      <c r="Q15" s="183">
        <f>M15-N15-O15-P15</f>
        <v>47202.12999999999</v>
      </c>
    </row>
    <row r="16" spans="1:17" s="12" customFormat="1" ht="33" customHeight="1" thickBot="1">
      <c r="A16" s="24"/>
      <c r="B16" s="112" t="s">
        <v>11</v>
      </c>
      <c r="C16" s="91">
        <f aca="true" t="shared" si="0" ref="C16:M16">SUM(C11:C15)</f>
        <v>3478.4300000000003</v>
      </c>
      <c r="D16" s="91">
        <f t="shared" si="0"/>
        <v>2792</v>
      </c>
      <c r="E16" s="91">
        <v>145</v>
      </c>
      <c r="F16" s="91">
        <f t="shared" si="0"/>
        <v>117</v>
      </c>
      <c r="G16" s="128">
        <f t="shared" si="0"/>
        <v>100000</v>
      </c>
      <c r="H16" s="113">
        <f t="shared" si="0"/>
        <v>579</v>
      </c>
      <c r="I16" s="114">
        <f t="shared" si="0"/>
        <v>50000</v>
      </c>
      <c r="J16" s="114">
        <f t="shared" si="0"/>
        <v>4387</v>
      </c>
      <c r="K16" s="135">
        <f t="shared" si="0"/>
        <v>49999.99999999999</v>
      </c>
      <c r="L16" s="131">
        <f t="shared" si="0"/>
        <v>8444.43</v>
      </c>
      <c r="M16" s="175">
        <f t="shared" si="0"/>
        <v>200000</v>
      </c>
      <c r="N16" s="190">
        <f>N11+N12+N13+N14+N15</f>
        <v>0</v>
      </c>
      <c r="O16" s="191">
        <f>O11+O12+O13+O14+O15</f>
        <v>0</v>
      </c>
      <c r="P16" s="191">
        <f>P11+P12+P13+P14+P15</f>
        <v>0</v>
      </c>
      <c r="Q16" s="192">
        <f>Q11+Q12+Q13+Q14+Q15</f>
        <v>200000</v>
      </c>
    </row>
    <row r="17" spans="1:17" s="41" customFormat="1" ht="31.5" thickBot="1">
      <c r="A17" s="13"/>
      <c r="B17" s="51" t="s">
        <v>19</v>
      </c>
      <c r="C17" s="251">
        <f>ROUND(C7/C16,6)</f>
        <v>28.748602</v>
      </c>
      <c r="D17" s="252"/>
      <c r="E17" s="252"/>
      <c r="F17" s="252"/>
      <c r="G17" s="253"/>
      <c r="H17" s="249">
        <f>ROUND(H9/H16,6)</f>
        <v>86.355786</v>
      </c>
      <c r="I17" s="250"/>
      <c r="J17" s="250">
        <f>ROUND(J9/J16,6)</f>
        <v>11.39731</v>
      </c>
      <c r="K17" s="269"/>
      <c r="M17" s="42"/>
      <c r="N17" s="193"/>
      <c r="O17" s="12"/>
      <c r="P17" s="12"/>
      <c r="Q17" s="12"/>
    </row>
    <row r="18" spans="1:14" s="32" customFormat="1" ht="25.5" hidden="1">
      <c r="A18" s="30"/>
      <c r="B18" s="79" t="s">
        <v>0</v>
      </c>
      <c r="C18" s="244" t="s">
        <v>16</v>
      </c>
      <c r="D18" s="245"/>
      <c r="E18" s="245"/>
      <c r="F18" s="245"/>
      <c r="G18" s="246"/>
      <c r="H18" s="244" t="s">
        <v>31</v>
      </c>
      <c r="I18" s="247"/>
      <c r="J18" s="247"/>
      <c r="K18" s="248"/>
      <c r="L18" s="15"/>
      <c r="M18" s="139"/>
      <c r="N18" s="194"/>
    </row>
    <row r="19" spans="1:14" s="34" customFormat="1" ht="18" hidden="1">
      <c r="A19" s="33"/>
      <c r="B19" s="55">
        <v>10500</v>
      </c>
      <c r="C19" s="260">
        <f>B19</f>
        <v>10500</v>
      </c>
      <c r="D19" s="261"/>
      <c r="E19" s="261"/>
      <c r="F19" s="261"/>
      <c r="G19" s="264"/>
      <c r="H19" s="260">
        <v>0</v>
      </c>
      <c r="I19" s="263"/>
      <c r="J19" s="263"/>
      <c r="K19" s="264"/>
      <c r="L19" s="16"/>
      <c r="M19" s="140"/>
      <c r="N19" s="20"/>
    </row>
    <row r="20" spans="2:13" ht="18" hidden="1">
      <c r="B20" s="238"/>
      <c r="C20" s="27"/>
      <c r="D20" s="49"/>
      <c r="E20" s="49"/>
      <c r="F20" s="49"/>
      <c r="G20" s="28"/>
      <c r="H20" s="271" t="s">
        <v>32</v>
      </c>
      <c r="I20" s="240"/>
      <c r="J20" s="240" t="s">
        <v>32</v>
      </c>
      <c r="K20" s="241"/>
      <c r="L20" s="80"/>
      <c r="M20" s="141"/>
    </row>
    <row r="21" spans="2:13" ht="18.75" hidden="1" thickBot="1">
      <c r="B21" s="274"/>
      <c r="C21" s="81"/>
      <c r="D21" s="82"/>
      <c r="E21" s="82"/>
      <c r="F21" s="82"/>
      <c r="G21" s="83"/>
      <c r="H21" s="275">
        <f>ROUND(H19*50%,2)</f>
        <v>0</v>
      </c>
      <c r="I21" s="276"/>
      <c r="J21" s="265">
        <f>ROUND(H19*50%,2)</f>
        <v>0</v>
      </c>
      <c r="K21" s="266"/>
      <c r="L21" s="36"/>
      <c r="M21" s="141"/>
    </row>
    <row r="22" spans="1:17" ht="45.75" hidden="1" thickBot="1">
      <c r="A22" s="25" t="s">
        <v>33</v>
      </c>
      <c r="B22" s="44" t="s">
        <v>9</v>
      </c>
      <c r="C22" s="84" t="s">
        <v>25</v>
      </c>
      <c r="D22" s="50" t="s">
        <v>26</v>
      </c>
      <c r="E22" s="50" t="s">
        <v>27</v>
      </c>
      <c r="F22" s="50" t="s">
        <v>28</v>
      </c>
      <c r="G22" s="22" t="s">
        <v>10</v>
      </c>
      <c r="H22" s="23" t="s">
        <v>3</v>
      </c>
      <c r="I22" s="22" t="s">
        <v>10</v>
      </c>
      <c r="J22" s="23" t="s">
        <v>3</v>
      </c>
      <c r="K22" s="22" t="s">
        <v>10</v>
      </c>
      <c r="L22" s="110" t="s">
        <v>4</v>
      </c>
      <c r="M22" s="176" t="s">
        <v>51</v>
      </c>
      <c r="N22" s="179" t="s">
        <v>46</v>
      </c>
      <c r="O22" s="195" t="s">
        <v>47</v>
      </c>
      <c r="P22" s="195" t="s">
        <v>48</v>
      </c>
      <c r="Q22" s="195" t="s">
        <v>49</v>
      </c>
    </row>
    <row r="23" spans="1:17" s="1" customFormat="1" ht="27" customHeight="1" hidden="1" thickBot="1">
      <c r="A23" s="99">
        <v>6</v>
      </c>
      <c r="B23" s="100" t="s">
        <v>34</v>
      </c>
      <c r="C23" s="101">
        <f>D23+E23+F23</f>
        <v>106.28</v>
      </c>
      <c r="D23" s="102">
        <v>41</v>
      </c>
      <c r="E23" s="103">
        <v>50.28</v>
      </c>
      <c r="F23" s="104">
        <v>15</v>
      </c>
      <c r="G23" s="105">
        <f>C19</f>
        <v>10500</v>
      </c>
      <c r="H23" s="106">
        <v>0</v>
      </c>
      <c r="I23" s="107">
        <v>0</v>
      </c>
      <c r="J23" s="108">
        <v>0</v>
      </c>
      <c r="K23" s="109">
        <v>0</v>
      </c>
      <c r="L23" s="121">
        <f>C23+H23+J23</f>
        <v>106.28</v>
      </c>
      <c r="M23" s="142">
        <v>42000</v>
      </c>
      <c r="N23" s="196">
        <v>10500</v>
      </c>
      <c r="O23" s="199">
        <v>10500</v>
      </c>
      <c r="P23" s="200">
        <v>10500</v>
      </c>
      <c r="Q23" s="201">
        <v>10500</v>
      </c>
    </row>
    <row r="24" spans="1:17" s="29" customFormat="1" ht="16.5" hidden="1" thickBot="1">
      <c r="A24" s="267" t="s">
        <v>39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73"/>
      <c r="M24" s="273"/>
      <c r="N24" s="197"/>
      <c r="O24" s="164"/>
      <c r="P24" s="164"/>
      <c r="Q24" s="164"/>
    </row>
    <row r="25" spans="1:17" s="85" customFormat="1" ht="23.25" hidden="1" thickBot="1">
      <c r="A25" s="233" t="s">
        <v>35</v>
      </c>
      <c r="B25" s="234"/>
      <c r="C25" s="234"/>
      <c r="D25" s="234"/>
      <c r="E25" s="234"/>
      <c r="F25" s="234"/>
      <c r="G25" s="234"/>
      <c r="H25" s="235"/>
      <c r="I25" s="236">
        <f>M16+M23</f>
        <v>242000</v>
      </c>
      <c r="J25" s="237"/>
      <c r="K25" s="87"/>
      <c r="L25" s="230" t="s">
        <v>54</v>
      </c>
      <c r="M25" s="230"/>
      <c r="N25" s="230"/>
      <c r="O25" s="231" t="s">
        <v>55</v>
      </c>
      <c r="P25" s="231"/>
      <c r="Q25" s="231"/>
    </row>
    <row r="26" spans="1:17" s="8" customFormat="1" ht="22.5" customHeight="1" hidden="1" thickBot="1">
      <c r="A26" s="111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232" t="e">
        <f>800000+800000+N16+N23+RAD!L16</f>
        <v>#REF!</v>
      </c>
      <c r="M26" s="232"/>
      <c r="N26" s="232"/>
      <c r="O26" s="232" t="e">
        <f>O16+P16+Q16+O23+P23+Q23+RAD!M16+RAD!N16+RAD!O16</f>
        <v>#REF!</v>
      </c>
      <c r="P26" s="232"/>
      <c r="Q26" s="232"/>
    </row>
    <row r="27" spans="9:17" ht="21.75" customHeight="1" hidden="1" thickBot="1">
      <c r="I27" s="213" t="s">
        <v>56</v>
      </c>
      <c r="J27" s="213"/>
      <c r="K27" s="214"/>
      <c r="L27" s="242">
        <v>4233000</v>
      </c>
      <c r="M27" s="211"/>
      <c r="N27" s="211"/>
      <c r="O27" s="211">
        <v>4233000</v>
      </c>
      <c r="P27" s="211"/>
      <c r="Q27" s="212"/>
    </row>
    <row r="28" spans="1:17" s="85" customFormat="1" ht="30" customHeight="1" hidden="1" thickBot="1">
      <c r="A28" s="233" t="s">
        <v>57</v>
      </c>
      <c r="B28" s="234"/>
      <c r="C28" s="234"/>
      <c r="D28" s="234"/>
      <c r="E28" s="234"/>
      <c r="F28" s="234"/>
      <c r="G28" s="234"/>
      <c r="H28" s="235"/>
      <c r="I28" s="236">
        <f>I25+RAD!H19</f>
        <v>441999.99990746996</v>
      </c>
      <c r="J28" s="237"/>
      <c r="K28" s="87"/>
      <c r="L28" s="215" t="s">
        <v>58</v>
      </c>
      <c r="M28" s="216"/>
      <c r="N28" s="216"/>
      <c r="O28" s="216"/>
      <c r="P28" s="216"/>
      <c r="Q28" s="217"/>
    </row>
    <row r="29" spans="11:14" ht="30" customHeight="1" hidden="1">
      <c r="K29" s="124"/>
      <c r="L29" s="254"/>
      <c r="M29" s="254"/>
      <c r="N29" s="171"/>
    </row>
    <row r="30" spans="12:14" ht="15">
      <c r="L30" s="164"/>
      <c r="M30" s="165"/>
      <c r="N30" s="165"/>
    </row>
    <row r="31" spans="12:14" ht="15">
      <c r="L31" s="164"/>
      <c r="M31" s="165"/>
      <c r="N31" s="165"/>
    </row>
  </sheetData>
  <sheetProtection/>
  <mergeCells count="44">
    <mergeCell ref="L24:M24"/>
    <mergeCell ref="A25:H25"/>
    <mergeCell ref="I25:J25"/>
    <mergeCell ref="B20:B21"/>
    <mergeCell ref="H20:I20"/>
    <mergeCell ref="J20:K20"/>
    <mergeCell ref="H21:I21"/>
    <mergeCell ref="J17:K17"/>
    <mergeCell ref="A4:K4"/>
    <mergeCell ref="H8:I8"/>
    <mergeCell ref="C6:G6"/>
    <mergeCell ref="H19:K19"/>
    <mergeCell ref="C19:G19"/>
    <mergeCell ref="C5:K5"/>
    <mergeCell ref="L29:M29"/>
    <mergeCell ref="H6:K6"/>
    <mergeCell ref="A1:G1"/>
    <mergeCell ref="H9:I9"/>
    <mergeCell ref="J9:K9"/>
    <mergeCell ref="C7:G7"/>
    <mergeCell ref="H7:K7"/>
    <mergeCell ref="J21:K21"/>
    <mergeCell ref="A24:K24"/>
    <mergeCell ref="A3:K3"/>
    <mergeCell ref="A28:H28"/>
    <mergeCell ref="I28:J28"/>
    <mergeCell ref="B8:B9"/>
    <mergeCell ref="J8:K8"/>
    <mergeCell ref="L27:N27"/>
    <mergeCell ref="L8:M8"/>
    <mergeCell ref="C18:G18"/>
    <mergeCell ref="H18:K18"/>
    <mergeCell ref="H17:I17"/>
    <mergeCell ref="C17:G17"/>
    <mergeCell ref="O27:Q27"/>
    <mergeCell ref="I27:K27"/>
    <mergeCell ref="L28:Q28"/>
    <mergeCell ref="L2:Q3"/>
    <mergeCell ref="L4:Q4"/>
    <mergeCell ref="L5:Q5"/>
    <mergeCell ref="L25:N25"/>
    <mergeCell ref="O25:Q25"/>
    <mergeCell ref="L26:N26"/>
    <mergeCell ref="O26:Q26"/>
  </mergeCells>
  <printOptions/>
  <pageMargins left="0.35433070866141736" right="0.15748031496062992" top="0.15748031496062992" bottom="0.2362204724409449" header="0.3937007874015748" footer="0.196850393700787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0" zoomScaleNormal="80" zoomScalePageLayoutView="0" workbookViewId="0" topLeftCell="A1">
      <selection activeCell="C10" sqref="C10"/>
    </sheetView>
  </sheetViews>
  <sheetFormatPr defaultColWidth="17.625" defaultRowHeight="15.75"/>
  <cols>
    <col min="1" max="1" width="4.125" style="7" customWidth="1"/>
    <col min="2" max="2" width="39.375" style="8" customWidth="1"/>
    <col min="3" max="3" width="10.625" style="8" customWidth="1"/>
    <col min="4" max="4" width="10.00390625" style="8" customWidth="1"/>
    <col min="5" max="5" width="10.125" style="8" customWidth="1"/>
    <col min="6" max="6" width="8.375" style="8" customWidth="1"/>
    <col min="7" max="7" width="14.875" style="8" customWidth="1"/>
    <col min="8" max="8" width="11.50390625" style="8" customWidth="1"/>
    <col min="9" max="9" width="11.125" style="8" customWidth="1"/>
    <col min="10" max="10" width="20.125" style="4" customWidth="1"/>
    <col min="11" max="11" width="23.50390625" style="2" customWidth="1"/>
    <col min="12" max="15" width="12.375" style="198" hidden="1" customWidth="1"/>
    <col min="16" max="16384" width="17.625" style="8" customWidth="1"/>
  </cols>
  <sheetData>
    <row r="1" spans="1:15" s="1" customFormat="1" ht="15.75" customHeight="1">
      <c r="A1" s="281" t="s">
        <v>7</v>
      </c>
      <c r="B1" s="281"/>
      <c r="C1" s="281"/>
      <c r="D1" s="281"/>
      <c r="E1" s="281"/>
      <c r="F1" s="281"/>
      <c r="G1" s="281"/>
      <c r="J1" s="116"/>
      <c r="L1" s="202"/>
      <c r="M1" s="202"/>
      <c r="N1" s="202"/>
      <c r="O1" s="202"/>
    </row>
    <row r="2" spans="9:11" ht="34.5" customHeight="1" thickBot="1">
      <c r="I2" s="9"/>
      <c r="J2" s="115"/>
      <c r="K2" s="115"/>
    </row>
    <row r="3" spans="2:15" ht="15.75" customHeight="1">
      <c r="B3" s="268" t="s">
        <v>50</v>
      </c>
      <c r="C3" s="268"/>
      <c r="D3" s="268"/>
      <c r="E3" s="268"/>
      <c r="F3" s="268"/>
      <c r="G3" s="268"/>
      <c r="H3" s="268"/>
      <c r="I3" s="59"/>
      <c r="J3" s="218" t="s">
        <v>60</v>
      </c>
      <c r="K3" s="219"/>
      <c r="L3" s="219"/>
      <c r="M3" s="219"/>
      <c r="N3" s="219"/>
      <c r="O3" s="220"/>
    </row>
    <row r="4" spans="2:15" ht="25.5" customHeight="1">
      <c r="B4" s="288" t="s">
        <v>17</v>
      </c>
      <c r="C4" s="288"/>
      <c r="D4" s="288"/>
      <c r="E4" s="288"/>
      <c r="F4" s="288"/>
      <c r="G4" s="288"/>
      <c r="H4" s="288"/>
      <c r="I4" s="38"/>
      <c r="J4" s="221"/>
      <c r="K4" s="222"/>
      <c r="L4" s="222"/>
      <c r="M4" s="222"/>
      <c r="N4" s="222"/>
      <c r="O4" s="223"/>
    </row>
    <row r="5" spans="3:15" ht="32.25" customHeight="1" thickBot="1">
      <c r="C5" s="289" t="s">
        <v>44</v>
      </c>
      <c r="D5" s="289"/>
      <c r="E5" s="289"/>
      <c r="F5" s="289"/>
      <c r="G5" s="289"/>
      <c r="H5" s="289"/>
      <c r="I5" s="289"/>
      <c r="J5" s="224" t="s">
        <v>61</v>
      </c>
      <c r="K5" s="225"/>
      <c r="L5" s="225"/>
      <c r="M5" s="225"/>
      <c r="N5" s="225"/>
      <c r="O5" s="226"/>
    </row>
    <row r="6" spans="2:15" ht="33.75" customHeight="1" thickBot="1">
      <c r="B6" s="63" t="s">
        <v>12</v>
      </c>
      <c r="C6" s="290" t="s">
        <v>18</v>
      </c>
      <c r="D6" s="291"/>
      <c r="E6" s="291"/>
      <c r="F6" s="291"/>
      <c r="G6" s="292"/>
      <c r="H6" s="286" t="s">
        <v>13</v>
      </c>
      <c r="I6" s="287"/>
      <c r="J6" s="227" t="s">
        <v>63</v>
      </c>
      <c r="K6" s="228"/>
      <c r="L6" s="228"/>
      <c r="M6" s="228"/>
      <c r="N6" s="228"/>
      <c r="O6" s="229"/>
    </row>
    <row r="7" spans="1:15" s="3" customFormat="1" ht="24.75" customHeight="1" thickBot="1">
      <c r="A7" s="37"/>
      <c r="B7" s="58">
        <v>200000</v>
      </c>
      <c r="C7" s="298">
        <v>200000</v>
      </c>
      <c r="D7" s="299"/>
      <c r="E7" s="299"/>
      <c r="F7" s="299"/>
      <c r="G7" s="300"/>
      <c r="H7" s="301">
        <v>0</v>
      </c>
      <c r="I7" s="302"/>
      <c r="J7" s="303"/>
      <c r="K7" s="303"/>
      <c r="L7" s="4"/>
      <c r="M7" s="4"/>
      <c r="N7" s="4"/>
      <c r="O7" s="4"/>
    </row>
    <row r="8" spans="2:10" ht="21" customHeight="1" hidden="1" thickBot="1">
      <c r="B8" s="48"/>
      <c r="C8" s="43"/>
      <c r="D8" s="43"/>
      <c r="E8" s="43"/>
      <c r="F8" s="43"/>
      <c r="G8" s="43"/>
      <c r="H8" s="39"/>
      <c r="I8" s="40"/>
      <c r="J8" s="6"/>
    </row>
    <row r="9" spans="2:10" ht="14.25" customHeight="1" hidden="1" thickBot="1">
      <c r="B9" s="48"/>
      <c r="C9" s="43"/>
      <c r="D9" s="43"/>
      <c r="E9" s="43"/>
      <c r="F9" s="43"/>
      <c r="G9" s="43"/>
      <c r="H9" s="39"/>
      <c r="I9" s="40"/>
      <c r="J9" s="6"/>
    </row>
    <row r="10" spans="1:15" s="5" customFormat="1" ht="54.75" customHeight="1" thickBot="1">
      <c r="A10" s="157" t="s">
        <v>14</v>
      </c>
      <c r="B10" s="158" t="s">
        <v>9</v>
      </c>
      <c r="C10" s="159" t="s">
        <v>25</v>
      </c>
      <c r="D10" s="50" t="s">
        <v>26</v>
      </c>
      <c r="E10" s="160" t="s">
        <v>27</v>
      </c>
      <c r="F10" s="54" t="s">
        <v>28</v>
      </c>
      <c r="G10" s="161" t="s">
        <v>10</v>
      </c>
      <c r="H10" s="162" t="s">
        <v>15</v>
      </c>
      <c r="I10" s="161" t="s">
        <v>10</v>
      </c>
      <c r="J10" s="163" t="s">
        <v>4</v>
      </c>
      <c r="K10" s="176" t="s">
        <v>62</v>
      </c>
      <c r="L10" s="195" t="s">
        <v>46</v>
      </c>
      <c r="M10" s="195" t="s">
        <v>47</v>
      </c>
      <c r="N10" s="195" t="s">
        <v>48</v>
      </c>
      <c r="O10" s="195" t="s">
        <v>49</v>
      </c>
    </row>
    <row r="11" spans="1:15" s="64" customFormat="1" ht="30" customHeight="1">
      <c r="A11" s="45">
        <v>3</v>
      </c>
      <c r="B11" s="90" t="s">
        <v>37</v>
      </c>
      <c r="C11" s="88">
        <f>D11+E11+F11</f>
        <v>249</v>
      </c>
      <c r="D11" s="78">
        <v>174</v>
      </c>
      <c r="E11" s="77">
        <v>48</v>
      </c>
      <c r="F11" s="77">
        <v>27</v>
      </c>
      <c r="G11" s="89">
        <f>C11*C17</f>
        <v>24718.688409</v>
      </c>
      <c r="H11" s="143">
        <v>0</v>
      </c>
      <c r="I11" s="138">
        <v>0</v>
      </c>
      <c r="J11" s="137">
        <f>C11+H11</f>
        <v>249</v>
      </c>
      <c r="K11" s="304">
        <f>G11+I11</f>
        <v>24718.688409</v>
      </c>
      <c r="L11" s="207">
        <v>18700</v>
      </c>
      <c r="M11" s="203">
        <v>18700</v>
      </c>
      <c r="N11" s="203">
        <v>18700</v>
      </c>
      <c r="O11" s="206">
        <f>K11-L11-M11-N11</f>
        <v>-31381.311591</v>
      </c>
    </row>
    <row r="12" spans="1:15" s="64" customFormat="1" ht="30" customHeight="1">
      <c r="A12" s="45">
        <v>4</v>
      </c>
      <c r="B12" s="136" t="s">
        <v>40</v>
      </c>
      <c r="C12" s="88">
        <f>D12+E12+F12</f>
        <v>719</v>
      </c>
      <c r="D12" s="78">
        <v>582</v>
      </c>
      <c r="E12" s="169">
        <v>102</v>
      </c>
      <c r="F12" s="77">
        <v>35</v>
      </c>
      <c r="G12" s="89">
        <f>C12*C17</f>
        <v>71376.453679</v>
      </c>
      <c r="H12" s="123">
        <v>0</v>
      </c>
      <c r="I12" s="122">
        <v>0</v>
      </c>
      <c r="J12" s="137">
        <f>C12+H12</f>
        <v>719</v>
      </c>
      <c r="K12" s="304">
        <f>G12+I12</f>
        <v>71376.453679</v>
      </c>
      <c r="L12" s="207">
        <v>52400</v>
      </c>
      <c r="M12" s="203">
        <v>52400</v>
      </c>
      <c r="N12" s="203">
        <v>52400</v>
      </c>
      <c r="O12" s="206">
        <f>K12-L12-M12-N12</f>
        <v>-85823.546321</v>
      </c>
    </row>
    <row r="13" spans="1:15" s="64" customFormat="1" ht="30" customHeight="1">
      <c r="A13" s="45">
        <v>5</v>
      </c>
      <c r="B13" s="136" t="s">
        <v>41</v>
      </c>
      <c r="C13" s="88">
        <f>D13+E13+F13</f>
        <v>317</v>
      </c>
      <c r="D13" s="78">
        <v>226</v>
      </c>
      <c r="E13" s="167">
        <v>64</v>
      </c>
      <c r="F13" s="77">
        <v>27</v>
      </c>
      <c r="G13" s="89">
        <f>C13*C17</f>
        <v>31469.173596999997</v>
      </c>
      <c r="H13" s="123">
        <v>0</v>
      </c>
      <c r="I13" s="122">
        <v>0</v>
      </c>
      <c r="J13" s="137">
        <f>C13+H13</f>
        <v>317</v>
      </c>
      <c r="K13" s="304">
        <f>G13+I13</f>
        <v>31469.173596999997</v>
      </c>
      <c r="L13" s="207">
        <v>24100</v>
      </c>
      <c r="M13" s="203">
        <v>24100</v>
      </c>
      <c r="N13" s="203">
        <v>24100</v>
      </c>
      <c r="O13" s="206">
        <f>K13-L13-M13-N13</f>
        <v>-40830.826403</v>
      </c>
    </row>
    <row r="14" spans="1:15" s="64" customFormat="1" ht="30" customHeight="1">
      <c r="A14" s="45">
        <v>6</v>
      </c>
      <c r="B14" s="61" t="s">
        <v>29</v>
      </c>
      <c r="C14" s="56">
        <f>D14+E14+F14</f>
        <v>208.67000000000002</v>
      </c>
      <c r="D14" s="78">
        <v>123</v>
      </c>
      <c r="E14" s="167">
        <v>50.67</v>
      </c>
      <c r="F14" s="77">
        <v>35</v>
      </c>
      <c r="G14" s="57">
        <f>C14*C17</f>
        <v>20715.05506147</v>
      </c>
      <c r="H14" s="46">
        <v>0</v>
      </c>
      <c r="I14" s="47">
        <v>0</v>
      </c>
      <c r="J14" s="137">
        <f>C14+H14</f>
        <v>208.67000000000002</v>
      </c>
      <c r="K14" s="304">
        <f>G14+I14</f>
        <v>20715.05506147</v>
      </c>
      <c r="L14" s="207">
        <v>15700</v>
      </c>
      <c r="M14" s="203">
        <v>15700</v>
      </c>
      <c r="N14" s="203">
        <v>15700</v>
      </c>
      <c r="O14" s="206">
        <f>K14-L14-M14-N14</f>
        <v>-26384.94493853</v>
      </c>
    </row>
    <row r="15" spans="1:15" s="64" customFormat="1" ht="30" customHeight="1" thickBot="1">
      <c r="A15" s="45">
        <v>7</v>
      </c>
      <c r="B15" s="62" t="s">
        <v>43</v>
      </c>
      <c r="C15" s="56">
        <f>D15+E15+F15</f>
        <v>521</v>
      </c>
      <c r="D15" s="78">
        <v>451</v>
      </c>
      <c r="E15" s="77">
        <v>52</v>
      </c>
      <c r="F15" s="77">
        <v>18</v>
      </c>
      <c r="G15" s="57">
        <f>C15*C17</f>
        <v>51720.629161</v>
      </c>
      <c r="H15" s="52">
        <v>0</v>
      </c>
      <c r="I15" s="53">
        <v>0</v>
      </c>
      <c r="J15" s="137">
        <f>C15+H15</f>
        <v>521</v>
      </c>
      <c r="K15" s="304">
        <f>G15+I15</f>
        <v>51720.629161</v>
      </c>
      <c r="L15" s="207">
        <v>40000</v>
      </c>
      <c r="M15" s="203">
        <v>40000</v>
      </c>
      <c r="N15" s="203">
        <v>40000</v>
      </c>
      <c r="O15" s="206">
        <f>K15-L15-M15-N15</f>
        <v>-68279.37083900001</v>
      </c>
    </row>
    <row r="16" spans="1:15" s="67" customFormat="1" ht="42.75" customHeight="1" thickBot="1">
      <c r="A16" s="65"/>
      <c r="B16" s="66" t="s">
        <v>38</v>
      </c>
      <c r="C16" s="166">
        <f>SUM(C11:C15)</f>
        <v>2014.67</v>
      </c>
      <c r="D16" s="166">
        <f>SUM(D11:D15)</f>
        <v>1556</v>
      </c>
      <c r="E16" s="166">
        <f>SUM(E11:E15)</f>
        <v>316.67</v>
      </c>
      <c r="F16" s="166">
        <f>SUM(F11:F15)</f>
        <v>142</v>
      </c>
      <c r="G16" s="166">
        <f>SUM(G11:G15)</f>
        <v>199999.99990747</v>
      </c>
      <c r="H16" s="166">
        <f>SUM(H11:H15)</f>
        <v>0</v>
      </c>
      <c r="I16" s="166">
        <f>SUM(I11:I15)</f>
        <v>0</v>
      </c>
      <c r="J16" s="166">
        <f>SUM(J11:J15)</f>
        <v>2014.67</v>
      </c>
      <c r="K16" s="166">
        <f>SUM(K11:K15)</f>
        <v>199999.99990747</v>
      </c>
      <c r="L16" s="208" t="e">
        <f>#REF!+#REF!+L11+L12+L13+L14+L15+#REF!+#REF!+#REF!+#REF!+#REF!+#REF!+#REF!+#REF!+#REF!</f>
        <v>#REF!</v>
      </c>
      <c r="M16" s="208" t="e">
        <f>#REF!+#REF!+M11+M12+M13+M14+M15+#REF!+#REF!+#REF!+#REF!+#REF!+#REF!+#REF!+#REF!+#REF!</f>
        <v>#REF!</v>
      </c>
      <c r="N16" s="208" t="e">
        <f>#REF!+#REF!+N11+N12+N13+N14+N15+#REF!+#REF!+#REF!+#REF!+#REF!+#REF!+#REF!+#REF!+#REF!</f>
        <v>#REF!</v>
      </c>
      <c r="O16" s="208" t="e">
        <f>#REF!+#REF!+O11+O12+O13+O14+O15+#REF!+#REF!+#REF!+#REF!+#REF!+#REF!+#REF!+#REF!+#REF!</f>
        <v>#REF!</v>
      </c>
    </row>
    <row r="17" spans="1:15" s="64" customFormat="1" ht="33.75" customHeight="1" thickBot="1">
      <c r="A17" s="68"/>
      <c r="B17" s="71" t="s">
        <v>21</v>
      </c>
      <c r="C17" s="282">
        <f>ROUND(C7/C16,6)</f>
        <v>99.271841</v>
      </c>
      <c r="D17" s="283"/>
      <c r="E17" s="283"/>
      <c r="F17" s="283"/>
      <c r="G17" s="284"/>
      <c r="H17" s="282">
        <v>0</v>
      </c>
      <c r="I17" s="297"/>
      <c r="J17" s="69"/>
      <c r="K17" s="67"/>
      <c r="L17" s="204"/>
      <c r="M17" s="204"/>
      <c r="N17" s="204"/>
      <c r="O17" s="204"/>
    </row>
    <row r="18" spans="1:15" s="74" customFormat="1" ht="13.5" customHeight="1" hidden="1" thickBot="1">
      <c r="A18" s="70"/>
      <c r="B18" s="71" t="s">
        <v>20</v>
      </c>
      <c r="C18" s="278" t="e">
        <f>ROUND(#REF!/#REF!,6)</f>
        <v>#REF!</v>
      </c>
      <c r="D18" s="279"/>
      <c r="E18" s="279"/>
      <c r="F18" s="279"/>
      <c r="G18" s="280"/>
      <c r="H18" s="278" t="e">
        <f>ROUND(#REF!/#REF!,6)</f>
        <v>#REF!</v>
      </c>
      <c r="I18" s="285"/>
      <c r="J18" s="72"/>
      <c r="K18" s="73"/>
      <c r="L18" s="205"/>
      <c r="M18" s="205"/>
      <c r="N18" s="205"/>
      <c r="O18" s="205"/>
    </row>
    <row r="19" spans="1:15" s="86" customFormat="1" ht="34.5" customHeight="1" thickBot="1">
      <c r="A19" s="294" t="s">
        <v>36</v>
      </c>
      <c r="B19" s="295"/>
      <c r="C19" s="295"/>
      <c r="D19" s="295"/>
      <c r="E19" s="295"/>
      <c r="F19" s="295"/>
      <c r="G19" s="295"/>
      <c r="H19" s="236">
        <f>K16</f>
        <v>199999.99990747</v>
      </c>
      <c r="I19" s="296"/>
      <c r="J19" s="277"/>
      <c r="K19" s="277"/>
      <c r="L19" s="32"/>
      <c r="M19" s="32"/>
      <c r="N19" s="32"/>
      <c r="O19" s="32"/>
    </row>
    <row r="20" spans="2:11" ht="12" customHeight="1">
      <c r="B20" s="117"/>
      <c r="C20" s="117"/>
      <c r="D20" s="117"/>
      <c r="E20" s="117"/>
      <c r="F20" s="117"/>
      <c r="G20" s="117"/>
      <c r="H20" s="117"/>
      <c r="I20" s="117"/>
      <c r="J20" s="118"/>
      <c r="K20" s="118"/>
    </row>
    <row r="21" spans="1:15" s="11" customFormat="1" ht="21.75" customHeight="1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177"/>
      <c r="M21" s="177"/>
      <c r="N21" s="177"/>
      <c r="O21" s="177"/>
    </row>
    <row r="22" spans="10:11" ht="18">
      <c r="J22" s="75"/>
      <c r="K22" s="76"/>
    </row>
  </sheetData>
  <sheetProtection/>
  <mergeCells count="20">
    <mergeCell ref="B4:H4"/>
    <mergeCell ref="C5:I5"/>
    <mergeCell ref="C6:G6"/>
    <mergeCell ref="A21:K21"/>
    <mergeCell ref="A19:G19"/>
    <mergeCell ref="H19:I19"/>
    <mergeCell ref="H17:I17"/>
    <mergeCell ref="C7:G7"/>
    <mergeCell ref="H7:I7"/>
    <mergeCell ref="J7:K7"/>
    <mergeCell ref="J3:O4"/>
    <mergeCell ref="J5:O5"/>
    <mergeCell ref="J6:O6"/>
    <mergeCell ref="J19:K19"/>
    <mergeCell ref="C18:G18"/>
    <mergeCell ref="A1:G1"/>
    <mergeCell ref="C17:G17"/>
    <mergeCell ref="H18:I18"/>
    <mergeCell ref="H6:I6"/>
    <mergeCell ref="B3:H3"/>
  </mergeCells>
  <printOptions/>
  <pageMargins left="0.4330708661417323" right="0.2362204724409449" top="0.15748031496062992" bottom="0.15748031496062992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2024-06-13T12:37:43Z</cp:lastPrinted>
  <dcterms:created xsi:type="dcterms:W3CDTF">2010-04-21T13:22:55Z</dcterms:created>
  <dcterms:modified xsi:type="dcterms:W3CDTF">2024-06-13T12:39:28Z</dcterms:modified>
  <cp:category/>
  <cp:version/>
  <cp:contentType/>
  <cp:contentStatus/>
</cp:coreProperties>
</file>