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685" tabRatio="582" activeTab="0"/>
  </bookViews>
  <sheets>
    <sheet name="LAB" sheetId="1" r:id="rId1"/>
    <sheet name="RAD" sheetId="2" r:id="rId2"/>
  </sheets>
  <definedNames/>
  <calcPr fullCalcOnLoad="1"/>
</workbook>
</file>

<file path=xl/sharedStrings.xml><?xml version="1.0" encoding="utf-8"?>
<sst xmlns="http://schemas.openxmlformats.org/spreadsheetml/2006/main" count="98" uniqueCount="62">
  <si>
    <t>Valoare totala repartizata pe criterii, din care:</t>
  </si>
  <si>
    <t xml:space="preserve">NR. CRT. </t>
  </si>
  <si>
    <t>SC DIAMED CENTER S.R.L.</t>
  </si>
  <si>
    <t xml:space="preserve">CMI Varzaru Victoria  </t>
  </si>
  <si>
    <t>NR PUNCTE</t>
  </si>
  <si>
    <t>TOTAL PUNCTAJ</t>
  </si>
  <si>
    <t>INVESTIGATII PARACLINICE - ANALIZE DE LABORATOR</t>
  </si>
  <si>
    <t>criteriul calitate (50%)</t>
  </si>
  <si>
    <t>CASA DE ASIGURARI DE SANATATE BRAILA</t>
  </si>
  <si>
    <t>MEDICOTEST</t>
  </si>
  <si>
    <t>FURNIZOR</t>
  </si>
  <si>
    <t>VALOARE</t>
  </si>
  <si>
    <t>Total furnizori locali</t>
  </si>
  <si>
    <t>Valoare totala repartizata pe criterii, din care :</t>
  </si>
  <si>
    <t>criteriul de disponibilitate     (10%)</t>
  </si>
  <si>
    <t xml:space="preserve">nr. crt. </t>
  </si>
  <si>
    <t>NR PCT</t>
  </si>
  <si>
    <t>criteriul de evaluare resurse (50%)</t>
  </si>
  <si>
    <t>RADIOLOGIE - IMAGISTICA MEDICALA</t>
  </si>
  <si>
    <t>criteriul de evaluare resurse (90%)</t>
  </si>
  <si>
    <t>Valoare punct - laboratoare Braila</t>
  </si>
  <si>
    <t>Valoare punct RADIOLOGIE - externi</t>
  </si>
  <si>
    <t>Valoare punct RADIOLOGIE-IMAGISTICA</t>
  </si>
  <si>
    <t>Sp de Pneumoftiziologie - laborator ambulatoriu</t>
  </si>
  <si>
    <t>50% cf RENAR</t>
  </si>
  <si>
    <t>50% cf Scheme testare</t>
  </si>
  <si>
    <t>NR PUNCTE, din care:</t>
  </si>
  <si>
    <t>Puncte aparatura</t>
  </si>
  <si>
    <t>Puncte reusrse umane</t>
  </si>
  <si>
    <t>Puncte logistica</t>
  </si>
  <si>
    <t>SC RIM DR. BANCEANU ELENA</t>
  </si>
  <si>
    <t>SC INVESTIGATII PRAXIS</t>
  </si>
  <si>
    <t>Sp de Pneumoftiziologie - radiologie ambulatoriu</t>
  </si>
  <si>
    <t xml:space="preserve">Anexa 1 </t>
  </si>
  <si>
    <t>Anexa 2</t>
  </si>
  <si>
    <t>criteriul calitate (50%) *)</t>
  </si>
  <si>
    <t>50%</t>
  </si>
  <si>
    <t>NR. CRT</t>
  </si>
  <si>
    <t>SC CYTOPATH SRL BRAILA</t>
  </si>
  <si>
    <t>TOTAL GENERAL pt LABORATOARE AMBULATORIU =</t>
  </si>
  <si>
    <t>TOTAL GENERAL pt RADIOLOGIE AMBULATORIU =</t>
  </si>
  <si>
    <t>VENETIA MEDICAL</t>
  </si>
  <si>
    <t>TOTAL furnizori locali RADIOLOGIE - IMAGISTICA</t>
  </si>
  <si>
    <t xml:space="preserve">*) NOTA1: Pentru laboratoarele de anatomie-patologica nu se aplica Criteriul de calitate. </t>
  </si>
  <si>
    <t>SC NEWVITALCLINIC SRL</t>
  </si>
  <si>
    <t>MEDIMA HEALTH SA</t>
  </si>
  <si>
    <t>CENTRUL MEDICAL MATEUS</t>
  </si>
  <si>
    <t>criterii conform Anexei 19 din Ordinul 1857/441/2023</t>
  </si>
  <si>
    <t>KALIOPHION SRL</t>
  </si>
  <si>
    <t>MNT HEALTHCARE EUROPE SRL</t>
  </si>
  <si>
    <t>criterii conform Anexei 20 din Ordinul 1857/441/2023</t>
  </si>
  <si>
    <t>Suma suplimentara  2023</t>
  </si>
  <si>
    <t xml:space="preserve">cf Filei de buget cu nr. AB8737 / 23.10.2023 </t>
  </si>
  <si>
    <t>Credit de angajament suplimentar an  2023</t>
  </si>
  <si>
    <t>CALCULUL SUMELOR alocate suplimentar pentru an  2023</t>
  </si>
  <si>
    <t>]i Notei de fundamentare nr. 30095/24.10.2023</t>
  </si>
  <si>
    <t xml:space="preserve">OCT </t>
  </si>
  <si>
    <t>NOV</t>
  </si>
  <si>
    <t>OCT</t>
  </si>
  <si>
    <t>DEC</t>
  </si>
  <si>
    <t>TOTAL GENERAL SUPLIMENTARE / AN 2023 pe 24/10/2023   =</t>
  </si>
  <si>
    <t>Repartizare pe luni conform adreselor primite de la furnizori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</si>
</sst>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000"/>
    <numFmt numFmtId="175" formatCode="#,##0.0000"/>
    <numFmt numFmtId="176" formatCode="#,##0.000000000000000000"/>
    <numFmt numFmtId="177" formatCode="#,##0.0000000000"/>
    <numFmt numFmtId="178" formatCode="#,##0.00000000"/>
    <numFmt numFmtId="179" formatCode="0.000000"/>
    <numFmt numFmtId="180" formatCode="#,##0.000"/>
  </numFmts>
  <fonts count="74">
    <font>
      <sz val="12"/>
      <name val="Times New Roman"/>
      <family val="0"/>
    </font>
    <font>
      <sz val="10"/>
      <name val="TimesRomanR"/>
      <family val="0"/>
    </font>
    <font>
      <sz val="12"/>
      <name val="TimesRomanR"/>
      <family val="0"/>
    </font>
    <font>
      <sz val="14"/>
      <name val="TimesRomanR"/>
      <family val="0"/>
    </font>
    <font>
      <b/>
      <sz val="10"/>
      <name val="TimesRomanR"/>
      <family val="0"/>
    </font>
    <font>
      <b/>
      <sz val="12"/>
      <name val="TimesRomanR"/>
      <family val="0"/>
    </font>
    <font>
      <b/>
      <sz val="14"/>
      <name val="TimesRomanR"/>
      <family val="0"/>
    </font>
    <font>
      <b/>
      <i/>
      <sz val="12"/>
      <name val="TimesRomanR"/>
      <family val="0"/>
    </font>
    <font>
      <b/>
      <sz val="14"/>
      <color indexed="8"/>
      <name val="TimesRomanR"/>
      <family val="0"/>
    </font>
    <font>
      <sz val="10"/>
      <color indexed="8"/>
      <name val="TimesRomanR"/>
      <family val="0"/>
    </font>
    <font>
      <b/>
      <sz val="12"/>
      <color indexed="8"/>
      <name val="TimesRomanR"/>
      <family val="0"/>
    </font>
    <font>
      <b/>
      <i/>
      <sz val="12"/>
      <color indexed="8"/>
      <name val="TimesRomanR"/>
      <family val="0"/>
    </font>
    <font>
      <b/>
      <sz val="10"/>
      <color indexed="8"/>
      <name val="TimesRomanR"/>
      <family val="0"/>
    </font>
    <font>
      <sz val="12"/>
      <color indexed="8"/>
      <name val="TimesRomanR"/>
      <family val="0"/>
    </font>
    <font>
      <b/>
      <sz val="11"/>
      <color indexed="8"/>
      <name val="TimesRomanR"/>
      <family val="0"/>
    </font>
    <font>
      <sz val="10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RomanR"/>
      <family val="0"/>
    </font>
    <font>
      <sz val="11"/>
      <name val="TimesRomanR"/>
      <family val="0"/>
    </font>
    <font>
      <sz val="11"/>
      <color indexed="8"/>
      <name val="TimesRomanR"/>
      <family val="0"/>
    </font>
    <font>
      <sz val="8"/>
      <color indexed="8"/>
      <name val="TimesRomanR"/>
      <family val="0"/>
    </font>
    <font>
      <b/>
      <sz val="16"/>
      <color indexed="8"/>
      <name val="TimesRomanR"/>
      <family val="0"/>
    </font>
    <font>
      <sz val="15"/>
      <color indexed="8"/>
      <name val="TimesRomanR"/>
      <family val="0"/>
    </font>
    <font>
      <sz val="14"/>
      <color indexed="8"/>
      <name val="TimesRomanR"/>
      <family val="0"/>
    </font>
    <font>
      <b/>
      <i/>
      <sz val="20"/>
      <name val="TimesRomanR"/>
      <family val="0"/>
    </font>
    <font>
      <b/>
      <sz val="18"/>
      <color indexed="8"/>
      <name val="TimesRomanR"/>
      <family val="0"/>
    </font>
    <font>
      <b/>
      <i/>
      <sz val="14"/>
      <color indexed="8"/>
      <name val="TimesRomanR"/>
      <family val="0"/>
    </font>
    <font>
      <b/>
      <i/>
      <sz val="12"/>
      <name val="Times New Roman"/>
      <family val="1"/>
    </font>
    <font>
      <b/>
      <sz val="8"/>
      <color indexed="8"/>
      <name val="TimesRomanR"/>
      <family val="0"/>
    </font>
    <font>
      <b/>
      <i/>
      <sz val="8"/>
      <color indexed="8"/>
      <name val="TimesRomanR"/>
      <family val="0"/>
    </font>
    <font>
      <b/>
      <i/>
      <sz val="14"/>
      <name val="Times New Roman"/>
      <family val="1"/>
    </font>
    <font>
      <b/>
      <i/>
      <sz val="16"/>
      <color indexed="8"/>
      <name val="TimesRomanR"/>
      <family val="0"/>
    </font>
    <font>
      <b/>
      <sz val="13"/>
      <color indexed="8"/>
      <name val="TimesRomanR"/>
      <family val="0"/>
    </font>
    <font>
      <b/>
      <sz val="13"/>
      <name val="TimesRomanR"/>
      <family val="0"/>
    </font>
    <font>
      <b/>
      <sz val="11"/>
      <name val="TimesRoman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TimesRomanR"/>
      <family val="0"/>
    </font>
    <font>
      <i/>
      <sz val="8"/>
      <color indexed="8"/>
      <name val="TimesRoman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TimesRomanR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5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61" fillId="27" borderId="0" applyNumberFormat="0" applyBorder="0" applyAlignment="0" applyProtection="0"/>
    <xf numFmtId="0" fontId="62" fillId="26" borderId="3" applyNumberFormat="0" applyAlignment="0" applyProtection="0"/>
    <xf numFmtId="0" fontId="63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1" borderId="9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4" fontId="1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4" fontId="6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4" fontId="0" fillId="0" borderId="0" xfId="0" applyNumberFormat="1" applyBorder="1" applyAlignment="1">
      <alignment wrapText="1"/>
    </xf>
    <xf numFmtId="4" fontId="8" fillId="0" borderId="0" xfId="0" applyNumberFormat="1" applyFont="1" applyAlignment="1">
      <alignment horizontal="left" wrapText="1"/>
    </xf>
    <xf numFmtId="4" fontId="9" fillId="0" borderId="0" xfId="0" applyNumberFormat="1" applyFont="1" applyAlignment="1">
      <alignment wrapText="1"/>
    </xf>
    <xf numFmtId="4" fontId="10" fillId="0" borderId="0" xfId="0" applyNumberFormat="1" applyFont="1" applyAlignment="1">
      <alignment wrapText="1"/>
    </xf>
    <xf numFmtId="1" fontId="8" fillId="0" borderId="0" xfId="0" applyNumberFormat="1" applyFont="1" applyAlignment="1">
      <alignment horizontal="center" wrapText="1"/>
    </xf>
    <xf numFmtId="1" fontId="9" fillId="0" borderId="0" xfId="0" applyNumberFormat="1" applyFont="1" applyAlignment="1">
      <alignment horizont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wrapText="1"/>
    </xf>
    <xf numFmtId="4" fontId="13" fillId="0" borderId="10" xfId="0" applyNumberFormat="1" applyFont="1" applyBorder="1" applyAlignment="1">
      <alignment wrapText="1"/>
    </xf>
    <xf numFmtId="4" fontId="13" fillId="0" borderId="0" xfId="0" applyNumberFormat="1" applyFont="1" applyFill="1" applyAlignment="1">
      <alignment wrapText="1"/>
    </xf>
    <xf numFmtId="4" fontId="13" fillId="0" borderId="0" xfId="0" applyNumberFormat="1" applyFont="1" applyFill="1" applyAlignment="1">
      <alignment horizontal="center" vertical="center" wrapText="1"/>
    </xf>
    <xf numFmtId="4" fontId="13" fillId="0" borderId="0" xfId="0" applyNumberFormat="1" applyFont="1" applyFill="1" applyAlignment="1">
      <alignment horizontal="center" wrapText="1"/>
    </xf>
    <xf numFmtId="1" fontId="9" fillId="0" borderId="11" xfId="0" applyNumberFormat="1" applyFont="1" applyBorder="1" applyAlignment="1">
      <alignment horizont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wrapText="1"/>
    </xf>
    <xf numFmtId="1" fontId="9" fillId="0" borderId="14" xfId="0" applyNumberFormat="1" applyFont="1" applyBorder="1" applyAlignment="1">
      <alignment horizontal="center" wrapText="1"/>
    </xf>
    <xf numFmtId="4" fontId="12" fillId="0" borderId="15" xfId="0" applyNumberFormat="1" applyFont="1" applyBorder="1" applyAlignment="1">
      <alignment horizontal="center" wrapText="1"/>
    </xf>
    <xf numFmtId="4" fontId="12" fillId="0" borderId="16" xfId="0" applyNumberFormat="1" applyFont="1" applyBorder="1" applyAlignment="1">
      <alignment horizontal="center" wrapText="1"/>
    </xf>
    <xf numFmtId="4" fontId="12" fillId="0" borderId="17" xfId="0" applyNumberFormat="1" applyFont="1" applyBorder="1" applyAlignment="1">
      <alignment horizontal="center" wrapText="1"/>
    </xf>
    <xf numFmtId="4" fontId="14" fillId="0" borderId="0" xfId="0" applyNumberFormat="1" applyFont="1" applyFill="1" applyBorder="1" applyAlignment="1">
      <alignment wrapText="1"/>
    </xf>
    <xf numFmtId="1" fontId="13" fillId="0" borderId="0" xfId="0" applyNumberFormat="1" applyFont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wrapText="1"/>
    </xf>
    <xf numFmtId="4" fontId="13" fillId="0" borderId="0" xfId="0" applyNumberFormat="1" applyFont="1" applyAlignment="1">
      <alignment horizontal="center" wrapText="1"/>
    </xf>
    <xf numFmtId="4" fontId="9" fillId="0" borderId="0" xfId="0" applyNumberFormat="1" applyFont="1" applyFill="1" applyAlignment="1">
      <alignment wrapText="1"/>
    </xf>
    <xf numFmtId="4" fontId="12" fillId="0" borderId="0" xfId="0" applyNumberFormat="1" applyFont="1" applyBorder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4" fontId="6" fillId="0" borderId="0" xfId="0" applyNumberFormat="1" applyFont="1" applyBorder="1" applyAlignment="1">
      <alignment horizontal="center" wrapText="1"/>
    </xf>
    <xf numFmtId="4" fontId="0" fillId="0" borderId="15" xfId="0" applyNumberFormat="1" applyBorder="1" applyAlignment="1">
      <alignment horizontal="center" wrapText="1"/>
    </xf>
    <xf numFmtId="4" fontId="0" fillId="0" borderId="19" xfId="0" applyNumberFormat="1" applyBorder="1" applyAlignment="1">
      <alignment horizontal="center" wrapText="1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Fill="1" applyAlignment="1">
      <alignment wrapText="1"/>
    </xf>
    <xf numFmtId="4" fontId="0" fillId="0" borderId="0" xfId="0" applyNumberFormat="1" applyBorder="1" applyAlignment="1">
      <alignment horizontal="center" wrapText="1"/>
    </xf>
    <xf numFmtId="4" fontId="12" fillId="0" borderId="14" xfId="0" applyNumberFormat="1" applyFont="1" applyBorder="1" applyAlignment="1">
      <alignment horizontal="center" wrapText="1"/>
    </xf>
    <xf numFmtId="3" fontId="2" fillId="0" borderId="20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0" fillId="0" borderId="23" xfId="0" applyNumberFormat="1" applyBorder="1" applyAlignment="1">
      <alignment wrapText="1"/>
    </xf>
    <xf numFmtId="3" fontId="2" fillId="0" borderId="11" xfId="0" applyNumberFormat="1" applyFont="1" applyBorder="1" applyAlignment="1">
      <alignment horizontal="center" vertical="center" wrapText="1"/>
    </xf>
    <xf numFmtId="4" fontId="12" fillId="0" borderId="24" xfId="0" applyNumberFormat="1" applyFont="1" applyBorder="1" applyAlignment="1">
      <alignment horizontal="center" wrapText="1"/>
    </xf>
    <xf numFmtId="4" fontId="9" fillId="0" borderId="25" xfId="0" applyNumberFormat="1" applyFont="1" applyBorder="1" applyAlignment="1">
      <alignment horizontal="center" vertical="center" wrapText="1"/>
    </xf>
    <xf numFmtId="4" fontId="10" fillId="32" borderId="14" xfId="0" applyNumberFormat="1" applyFont="1" applyFill="1" applyBorder="1" applyAlignment="1">
      <alignment horizontal="center" wrapText="1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4" fontId="9" fillId="0" borderId="28" xfId="0" applyNumberFormat="1" applyFont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center" vertical="center" wrapText="1"/>
    </xf>
    <xf numFmtId="4" fontId="6" fillId="4" borderId="31" xfId="0" applyNumberFormat="1" applyFont="1" applyFill="1" applyBorder="1" applyAlignment="1">
      <alignment horizont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wrapText="1"/>
    </xf>
    <xf numFmtId="0" fontId="18" fillId="0" borderId="2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4" fontId="15" fillId="0" borderId="3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3" fontId="6" fillId="34" borderId="14" xfId="0" applyNumberFormat="1" applyFont="1" applyFill="1" applyBorder="1" applyAlignment="1">
      <alignment horizontal="center" vertical="center" wrapText="1"/>
    </xf>
    <xf numFmtId="4" fontId="5" fillId="34" borderId="33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3" fontId="15" fillId="0" borderId="0" xfId="0" applyNumberFormat="1" applyFont="1" applyAlignment="1">
      <alignment horizontal="center" vertical="center" wrapText="1"/>
    </xf>
    <xf numFmtId="4" fontId="4" fillId="32" borderId="1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5" fillId="0" borderId="0" xfId="0" applyNumberFormat="1" applyFont="1" applyAlignment="1">
      <alignment vertical="center" wrapText="1"/>
    </xf>
    <xf numFmtId="4" fontId="5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4" fontId="12" fillId="0" borderId="18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wrapText="1"/>
    </xf>
    <xf numFmtId="4" fontId="12" fillId="0" borderId="34" xfId="0" applyNumberFormat="1" applyFont="1" applyBorder="1" applyAlignment="1">
      <alignment horizontal="center" wrapText="1"/>
    </xf>
    <xf numFmtId="4" fontId="12" fillId="0" borderId="35" xfId="0" applyNumberFormat="1" applyFont="1" applyBorder="1" applyAlignment="1">
      <alignment horizontal="center" wrapText="1"/>
    </xf>
    <xf numFmtId="4" fontId="12" fillId="0" borderId="36" xfId="0" applyNumberFormat="1" applyFont="1" applyBorder="1" applyAlignment="1">
      <alignment horizont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4" fontId="5" fillId="0" borderId="29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left" vertical="center" wrapText="1"/>
    </xf>
    <xf numFmtId="4" fontId="10" fillId="0" borderId="37" xfId="0" applyNumberFormat="1" applyFont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10" fillId="0" borderId="10" xfId="0" applyNumberFormat="1" applyFont="1" applyBorder="1" applyAlignment="1">
      <alignment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4" fontId="10" fillId="0" borderId="40" xfId="0" applyNumberFormat="1" applyFont="1" applyBorder="1" applyAlignment="1">
      <alignment wrapText="1"/>
    </xf>
    <xf numFmtId="4" fontId="13" fillId="0" borderId="40" xfId="0" applyNumberFormat="1" applyFont="1" applyBorder="1" applyAlignment="1">
      <alignment wrapText="1"/>
    </xf>
    <xf numFmtId="4" fontId="13" fillId="0" borderId="40" xfId="0" applyNumberFormat="1" applyFont="1" applyFill="1" applyBorder="1" applyAlignment="1">
      <alignment wrapText="1"/>
    </xf>
    <xf numFmtId="1" fontId="1" fillId="0" borderId="34" xfId="0" applyNumberFormat="1" applyFont="1" applyBorder="1" applyAlignment="1">
      <alignment horizontal="center" wrapText="1"/>
    </xf>
    <xf numFmtId="4" fontId="1" fillId="0" borderId="34" xfId="0" applyNumberFormat="1" applyFont="1" applyBorder="1" applyAlignment="1">
      <alignment wrapText="1"/>
    </xf>
    <xf numFmtId="2" fontId="5" fillId="0" borderId="37" xfId="0" applyNumberFormat="1" applyFont="1" applyBorder="1" applyAlignment="1">
      <alignment wrapText="1"/>
    </xf>
    <xf numFmtId="2" fontId="2" fillId="0" borderId="41" xfId="0" applyNumberFormat="1" applyFont="1" applyBorder="1" applyAlignment="1">
      <alignment wrapText="1"/>
    </xf>
    <xf numFmtId="2" fontId="2" fillId="0" borderId="42" xfId="0" applyNumberFormat="1" applyFont="1" applyFill="1" applyBorder="1" applyAlignment="1">
      <alignment wrapText="1"/>
    </xf>
    <xf numFmtId="2" fontId="2" fillId="0" borderId="42" xfId="0" applyNumberFormat="1" applyFont="1" applyBorder="1" applyAlignment="1">
      <alignment wrapText="1"/>
    </xf>
    <xf numFmtId="4" fontId="5" fillId="0" borderId="43" xfId="0" applyNumberFormat="1" applyFont="1" applyBorder="1" applyAlignment="1">
      <alignment wrapText="1"/>
    </xf>
    <xf numFmtId="2" fontId="1" fillId="0" borderId="44" xfId="0" applyNumberFormat="1" applyFont="1" applyBorder="1" applyAlignment="1">
      <alignment wrapText="1"/>
    </xf>
    <xf numFmtId="4" fontId="1" fillId="0" borderId="42" xfId="0" applyNumberFormat="1" applyFont="1" applyBorder="1" applyAlignment="1">
      <alignment wrapText="1"/>
    </xf>
    <xf numFmtId="2" fontId="1" fillId="0" borderId="42" xfId="0" applyNumberFormat="1" applyFont="1" applyBorder="1" applyAlignment="1">
      <alignment wrapText="1"/>
    </xf>
    <xf numFmtId="4" fontId="1" fillId="0" borderId="45" xfId="0" applyNumberFormat="1" applyFont="1" applyBorder="1" applyAlignment="1">
      <alignment wrapText="1"/>
    </xf>
    <xf numFmtId="4" fontId="12" fillId="35" borderId="14" xfId="0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left" wrapText="1"/>
    </xf>
    <xf numFmtId="4" fontId="10" fillId="0" borderId="34" xfId="0" applyNumberFormat="1" applyFont="1" applyBorder="1" applyAlignment="1">
      <alignment horizontal="center" wrapText="1"/>
    </xf>
    <xf numFmtId="4" fontId="10" fillId="0" borderId="44" xfId="0" applyNumberFormat="1" applyFont="1" applyBorder="1" applyAlignment="1">
      <alignment wrapText="1"/>
    </xf>
    <xf numFmtId="4" fontId="14" fillId="0" borderId="44" xfId="0" applyNumberFormat="1" applyFont="1" applyBorder="1" applyAlignment="1">
      <alignment wrapText="1"/>
    </xf>
    <xf numFmtId="4" fontId="26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wrapText="1"/>
    </xf>
    <xf numFmtId="4" fontId="0" fillId="0" borderId="0" xfId="0" applyNumberFormat="1" applyAlignment="1">
      <alignment horizontal="left" wrapText="1"/>
    </xf>
    <xf numFmtId="4" fontId="8" fillId="34" borderId="11" xfId="0" applyNumberFormat="1" applyFont="1" applyFill="1" applyBorder="1" applyAlignment="1">
      <alignment horizontal="right" wrapText="1"/>
    </xf>
    <xf numFmtId="4" fontId="0" fillId="0" borderId="0" xfId="0" applyNumberFormat="1" applyBorder="1" applyAlignment="1">
      <alignment horizontal="left" wrapText="1"/>
    </xf>
    <xf numFmtId="4" fontId="19" fillId="0" borderId="10" xfId="0" applyNumberFormat="1" applyFont="1" applyBorder="1" applyAlignment="1">
      <alignment wrapText="1"/>
    </xf>
    <xf numFmtId="4" fontId="19" fillId="0" borderId="40" xfId="0" applyNumberFormat="1" applyFont="1" applyBorder="1" applyAlignment="1">
      <alignment wrapText="1"/>
    </xf>
    <xf numFmtId="4" fontId="5" fillId="32" borderId="34" xfId="0" applyNumberFormat="1" applyFont="1" applyFill="1" applyBorder="1" applyAlignment="1">
      <alignment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wrapText="1"/>
    </xf>
    <xf numFmtId="4" fontId="19" fillId="0" borderId="30" xfId="0" applyNumberFormat="1" applyFont="1" applyBorder="1" applyAlignment="1">
      <alignment wrapText="1"/>
    </xf>
    <xf numFmtId="4" fontId="10" fillId="0" borderId="27" xfId="0" applyNumberFormat="1" applyFont="1" applyBorder="1" applyAlignment="1">
      <alignment wrapText="1"/>
    </xf>
    <xf numFmtId="4" fontId="10" fillId="0" borderId="46" xfId="0" applyNumberFormat="1" applyFont="1" applyBorder="1" applyAlignment="1">
      <alignment wrapText="1"/>
    </xf>
    <xf numFmtId="4" fontId="10" fillId="0" borderId="34" xfId="0" applyNumberFormat="1" applyFont="1" applyBorder="1" applyAlignment="1">
      <alignment wrapText="1"/>
    </xf>
    <xf numFmtId="4" fontId="8" fillId="32" borderId="47" xfId="0" applyNumberFormat="1" applyFont="1" applyFill="1" applyBorder="1" applyAlignment="1">
      <alignment wrapText="1"/>
    </xf>
    <xf numFmtId="4" fontId="8" fillId="32" borderId="48" xfId="0" applyNumberFormat="1" applyFont="1" applyFill="1" applyBorder="1" applyAlignment="1">
      <alignment wrapText="1"/>
    </xf>
    <xf numFmtId="4" fontId="10" fillId="32" borderId="35" xfId="0" applyNumberFormat="1" applyFont="1" applyFill="1" applyBorder="1" applyAlignment="1">
      <alignment wrapText="1"/>
    </xf>
    <xf numFmtId="2" fontId="19" fillId="0" borderId="38" xfId="0" applyNumberFormat="1" applyFont="1" applyBorder="1" applyAlignment="1">
      <alignment wrapText="1"/>
    </xf>
    <xf numFmtId="2" fontId="19" fillId="0" borderId="39" xfId="0" applyNumberFormat="1" applyFont="1" applyBorder="1" applyAlignment="1">
      <alignment wrapText="1"/>
    </xf>
    <xf numFmtId="4" fontId="19" fillId="0" borderId="49" xfId="0" applyNumberFormat="1" applyFont="1" applyBorder="1" applyAlignment="1">
      <alignment wrapText="1"/>
    </xf>
    <xf numFmtId="4" fontId="14" fillId="0" borderId="37" xfId="0" applyNumberFormat="1" applyFont="1" applyBorder="1" applyAlignment="1">
      <alignment wrapText="1"/>
    </xf>
    <xf numFmtId="0" fontId="18" fillId="0" borderId="20" xfId="0" applyFont="1" applyFill="1" applyBorder="1" applyAlignment="1">
      <alignment horizontal="left" vertical="center" wrapText="1"/>
    </xf>
    <xf numFmtId="4" fontId="5" fillId="0" borderId="50" xfId="0" applyNumberFormat="1" applyFont="1" applyBorder="1" applyAlignment="1">
      <alignment horizontal="center" vertical="center" wrapText="1"/>
    </xf>
    <xf numFmtId="4" fontId="2" fillId="0" borderId="51" xfId="0" applyNumberFormat="1" applyFont="1" applyFill="1" applyBorder="1" applyAlignment="1">
      <alignment horizontal="center" vertical="center" wrapText="1"/>
    </xf>
    <xf numFmtId="4" fontId="5" fillId="32" borderId="50" xfId="0" applyNumberFormat="1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 wrapText="1"/>
    </xf>
    <xf numFmtId="4" fontId="8" fillId="34" borderId="33" xfId="0" applyNumberFormat="1" applyFont="1" applyFill="1" applyBorder="1" applyAlignment="1">
      <alignment horizontal="center" wrapText="1"/>
    </xf>
    <xf numFmtId="4" fontId="6" fillId="34" borderId="33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Alignment="1">
      <alignment horizontal="center" wrapText="1"/>
    </xf>
    <xf numFmtId="4" fontId="23" fillId="0" borderId="0" xfId="0" applyNumberFormat="1" applyFont="1" applyFill="1" applyAlignment="1">
      <alignment wrapText="1"/>
    </xf>
    <xf numFmtId="4" fontId="6" fillId="34" borderId="34" xfId="0" applyNumberFormat="1" applyFont="1" applyFill="1" applyBorder="1" applyAlignment="1">
      <alignment wrapText="1"/>
    </xf>
    <xf numFmtId="3" fontId="17" fillId="0" borderId="0" xfId="0" applyNumberFormat="1" applyFont="1" applyAlignment="1">
      <alignment wrapText="1"/>
    </xf>
    <xf numFmtId="3" fontId="20" fillId="0" borderId="0" xfId="0" applyNumberFormat="1" applyFont="1" applyAlignment="1">
      <alignment horizontal="center" vertical="center" wrapText="1"/>
    </xf>
    <xf numFmtId="3" fontId="20" fillId="0" borderId="0" xfId="0" applyNumberFormat="1" applyFont="1" applyAlignment="1">
      <alignment horizontal="center" wrapText="1"/>
    </xf>
    <xf numFmtId="3" fontId="20" fillId="0" borderId="0" xfId="0" applyNumberFormat="1" applyFont="1" applyAlignment="1">
      <alignment wrapText="1"/>
    </xf>
    <xf numFmtId="3" fontId="28" fillId="0" borderId="0" xfId="0" applyNumberFormat="1" applyFont="1" applyAlignment="1">
      <alignment wrapText="1"/>
    </xf>
    <xf numFmtId="3" fontId="20" fillId="0" borderId="0" xfId="0" applyNumberFormat="1" applyFont="1" applyFill="1" applyBorder="1" applyAlignment="1">
      <alignment wrapText="1"/>
    </xf>
    <xf numFmtId="3" fontId="17" fillId="0" borderId="0" xfId="0" applyNumberFormat="1" applyFont="1" applyBorder="1" applyAlignment="1">
      <alignment wrapText="1"/>
    </xf>
    <xf numFmtId="3" fontId="0" fillId="0" borderId="0" xfId="0" applyNumberFormat="1" applyBorder="1" applyAlignment="1">
      <alignment horizontal="center" wrapText="1"/>
    </xf>
    <xf numFmtId="3" fontId="2" fillId="0" borderId="52" xfId="0" applyNumberFormat="1" applyFont="1" applyBorder="1" applyAlignment="1">
      <alignment horizontal="center" vertical="center" wrapText="1"/>
    </xf>
    <xf numFmtId="0" fontId="18" fillId="0" borderId="52" xfId="0" applyFont="1" applyBorder="1" applyAlignment="1">
      <alignment horizontal="left" vertical="center" wrapText="1"/>
    </xf>
    <xf numFmtId="4" fontId="5" fillId="0" borderId="31" xfId="0" applyNumberFormat="1" applyFont="1" applyBorder="1" applyAlignment="1">
      <alignment horizontal="center" vertical="center" wrapText="1"/>
    </xf>
    <xf numFmtId="4" fontId="2" fillId="0" borderId="53" xfId="0" applyNumberFormat="1" applyFont="1" applyFill="1" applyBorder="1" applyAlignment="1">
      <alignment horizontal="center" vertical="center" wrapText="1"/>
    </xf>
    <xf numFmtId="4" fontId="2" fillId="0" borderId="40" xfId="0" applyNumberFormat="1" applyFont="1" applyFill="1" applyBorder="1" applyAlignment="1">
      <alignment horizontal="center" vertical="center" wrapText="1"/>
    </xf>
    <xf numFmtId="4" fontId="5" fillId="0" borderId="49" xfId="0" applyNumberFormat="1" applyFont="1" applyBorder="1" applyAlignment="1">
      <alignment horizontal="center" vertical="center" wrapText="1"/>
    </xf>
    <xf numFmtId="4" fontId="2" fillId="0" borderId="53" xfId="0" applyNumberFormat="1" applyFont="1" applyBorder="1" applyAlignment="1">
      <alignment horizontal="center" vertical="center" wrapText="1"/>
    </xf>
    <xf numFmtId="4" fontId="2" fillId="0" borderId="46" xfId="0" applyNumberFormat="1" applyFont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horizontal="center" vertical="center" wrapText="1"/>
    </xf>
    <xf numFmtId="4" fontId="5" fillId="32" borderId="31" xfId="0" applyNumberFormat="1" applyFont="1" applyFill="1" applyBorder="1" applyAlignment="1">
      <alignment horizontal="center" vertical="center" wrapText="1"/>
    </xf>
    <xf numFmtId="4" fontId="8" fillId="34" borderId="50" xfId="0" applyNumberFormat="1" applyFont="1" applyFill="1" applyBorder="1" applyAlignment="1">
      <alignment horizontal="right" vertical="center" wrapText="1"/>
    </xf>
    <xf numFmtId="4" fontId="8" fillId="34" borderId="31" xfId="0" applyNumberFormat="1" applyFont="1" applyFill="1" applyBorder="1" applyAlignment="1">
      <alignment horizontal="right" vertical="center" wrapText="1"/>
    </xf>
    <xf numFmtId="1" fontId="9" fillId="0" borderId="20" xfId="0" applyNumberFormat="1" applyFont="1" applyBorder="1" applyAlignment="1">
      <alignment horizontal="center" wrapText="1"/>
    </xf>
    <xf numFmtId="0" fontId="9" fillId="0" borderId="54" xfId="0" applyFont="1" applyBorder="1" applyAlignment="1">
      <alignment horizontal="left" vertical="center" wrapText="1"/>
    </xf>
    <xf numFmtId="4" fontId="10" fillId="0" borderId="51" xfId="0" applyNumberFormat="1" applyFont="1" applyFill="1" applyBorder="1" applyAlignment="1">
      <alignment wrapText="1"/>
    </xf>
    <xf numFmtId="4" fontId="13" fillId="0" borderId="51" xfId="0" applyNumberFormat="1" applyFont="1" applyFill="1" applyBorder="1" applyAlignment="1">
      <alignment wrapText="1"/>
    </xf>
    <xf numFmtId="4" fontId="13" fillId="0" borderId="51" xfId="0" applyNumberFormat="1" applyFont="1" applyBorder="1" applyAlignment="1">
      <alignment wrapText="1"/>
    </xf>
    <xf numFmtId="4" fontId="10" fillId="0" borderId="22" xfId="0" applyNumberFormat="1" applyFont="1" applyBorder="1" applyAlignment="1">
      <alignment wrapText="1"/>
    </xf>
    <xf numFmtId="2" fontId="19" fillId="0" borderId="54" xfId="0" applyNumberFormat="1" applyFont="1" applyBorder="1" applyAlignment="1">
      <alignment wrapText="1"/>
    </xf>
    <xf numFmtId="4" fontId="19" fillId="0" borderId="51" xfId="0" applyNumberFormat="1" applyFont="1" applyBorder="1" applyAlignment="1">
      <alignment wrapText="1"/>
    </xf>
    <xf numFmtId="4" fontId="19" fillId="0" borderId="55" xfId="0" applyNumberFormat="1" applyFont="1" applyBorder="1" applyAlignment="1">
      <alignment wrapText="1"/>
    </xf>
    <xf numFmtId="4" fontId="8" fillId="32" borderId="56" xfId="0" applyNumberFormat="1" applyFont="1" applyFill="1" applyBorder="1" applyAlignment="1">
      <alignment wrapText="1"/>
    </xf>
    <xf numFmtId="4" fontId="8" fillId="34" borderId="20" xfId="0" applyNumberFormat="1" applyFont="1" applyFill="1" applyBorder="1" applyAlignment="1">
      <alignment horizontal="right" wrapText="1"/>
    </xf>
    <xf numFmtId="4" fontId="9" fillId="0" borderId="33" xfId="0" applyNumberFormat="1" applyFont="1" applyBorder="1" applyAlignment="1">
      <alignment horizontal="center" vertical="center" wrapText="1"/>
    </xf>
    <xf numFmtId="4" fontId="12" fillId="0" borderId="57" xfId="0" applyNumberFormat="1" applyFont="1" applyBorder="1" applyAlignment="1">
      <alignment horizontal="center" vertical="center" wrapText="1"/>
    </xf>
    <xf numFmtId="4" fontId="12" fillId="32" borderId="25" xfId="0" applyNumberFormat="1" applyFont="1" applyFill="1" applyBorder="1" applyAlignment="1">
      <alignment horizontal="center" vertical="center" wrapText="1"/>
    </xf>
    <xf numFmtId="3" fontId="12" fillId="0" borderId="58" xfId="0" applyNumberFormat="1" applyFont="1" applyBorder="1" applyAlignment="1">
      <alignment horizontal="center" wrapText="1"/>
    </xf>
    <xf numFmtId="4" fontId="13" fillId="36" borderId="10" xfId="0" applyNumberFormat="1" applyFont="1" applyFill="1" applyBorder="1" applyAlignment="1">
      <alignment wrapText="1"/>
    </xf>
    <xf numFmtId="4" fontId="13" fillId="36" borderId="40" xfId="0" applyNumberFormat="1" applyFont="1" applyFill="1" applyBorder="1" applyAlignment="1">
      <alignment wrapText="1"/>
    </xf>
    <xf numFmtId="4" fontId="2" fillId="36" borderId="1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Alignment="1">
      <alignment horizontal="center" vertical="center" wrapText="1"/>
    </xf>
    <xf numFmtId="0" fontId="19" fillId="0" borderId="20" xfId="0" applyFont="1" applyBorder="1" applyAlignment="1">
      <alignment horizontal="left" vertical="center" wrapText="1"/>
    </xf>
    <xf numFmtId="4" fontId="5" fillId="0" borderId="55" xfId="0" applyNumberFormat="1" applyFont="1" applyFill="1" applyBorder="1" applyAlignment="1">
      <alignment horizontal="center" vertical="center" wrapText="1"/>
    </xf>
    <xf numFmtId="4" fontId="5" fillId="37" borderId="21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4" fontId="5" fillId="0" borderId="33" xfId="0" applyNumberFormat="1" applyFont="1" applyBorder="1" applyAlignment="1">
      <alignment horizontal="center" vertical="center" wrapText="1"/>
    </xf>
    <xf numFmtId="4" fontId="12" fillId="0" borderId="33" xfId="0" applyNumberFormat="1" applyFont="1" applyBorder="1" applyAlignment="1">
      <alignment horizontal="center" vertical="center" wrapText="1"/>
    </xf>
    <xf numFmtId="4" fontId="9" fillId="0" borderId="57" xfId="0" applyNumberFormat="1" applyFont="1" applyBorder="1" applyAlignment="1">
      <alignment horizontal="center" vertical="center" wrapText="1"/>
    </xf>
    <xf numFmtId="4" fontId="5" fillId="0" borderId="57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12" fillId="32" borderId="33" xfId="0" applyNumberFormat="1" applyFont="1" applyFill="1" applyBorder="1" applyAlignment="1">
      <alignment horizontal="center" vertical="center" wrapText="1"/>
    </xf>
    <xf numFmtId="3" fontId="12" fillId="0" borderId="59" xfId="0" applyNumberFormat="1" applyFont="1" applyBorder="1" applyAlignment="1">
      <alignment horizont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2" fontId="32" fillId="0" borderId="58" xfId="0" applyNumberFormat="1" applyFont="1" applyBorder="1" applyAlignment="1">
      <alignment wrapText="1"/>
    </xf>
    <xf numFmtId="2" fontId="32" fillId="0" borderId="38" xfId="0" applyNumberFormat="1" applyFont="1" applyBorder="1" applyAlignment="1">
      <alignment wrapText="1"/>
    </xf>
    <xf numFmtId="3" fontId="12" fillId="0" borderId="25" xfId="0" applyNumberFormat="1" applyFont="1" applyBorder="1" applyAlignment="1">
      <alignment horizontal="center" wrapText="1"/>
    </xf>
    <xf numFmtId="4" fontId="33" fillId="36" borderId="39" xfId="0" applyNumberFormat="1" applyFont="1" applyFill="1" applyBorder="1" applyAlignment="1">
      <alignment wrapText="1"/>
    </xf>
    <xf numFmtId="3" fontId="12" fillId="0" borderId="33" xfId="0" applyNumberFormat="1" applyFont="1" applyBorder="1" applyAlignment="1">
      <alignment horizontal="center" wrapText="1"/>
    </xf>
    <xf numFmtId="4" fontId="8" fillId="34" borderId="16" xfId="0" applyNumberFormat="1" applyFont="1" applyFill="1" applyBorder="1" applyAlignment="1">
      <alignment horizontal="right" wrapText="1"/>
    </xf>
    <xf numFmtId="2" fontId="32" fillId="0" borderId="60" xfId="0" applyNumberFormat="1" applyFont="1" applyBorder="1" applyAlignment="1">
      <alignment wrapText="1"/>
    </xf>
    <xf numFmtId="4" fontId="8" fillId="34" borderId="14" xfId="0" applyNumberFormat="1" applyFont="1" applyFill="1" applyBorder="1" applyAlignment="1">
      <alignment wrapText="1"/>
    </xf>
    <xf numFmtId="2" fontId="8" fillId="34" borderId="13" xfId="0" applyNumberFormat="1" applyFont="1" applyFill="1" applyBorder="1" applyAlignment="1">
      <alignment wrapText="1"/>
    </xf>
    <xf numFmtId="4" fontId="34" fillId="0" borderId="33" xfId="0" applyNumberFormat="1" applyFont="1" applyBorder="1" applyAlignment="1">
      <alignment horizontal="center" wrapText="1"/>
    </xf>
    <xf numFmtId="2" fontId="32" fillId="0" borderId="18" xfId="0" applyNumberFormat="1" applyFont="1" applyBorder="1" applyAlignment="1">
      <alignment wrapText="1"/>
    </xf>
    <xf numFmtId="2" fontId="32" fillId="0" borderId="11" xfId="0" applyNumberFormat="1" applyFont="1" applyBorder="1" applyAlignment="1">
      <alignment wrapText="1"/>
    </xf>
    <xf numFmtId="2" fontId="32" fillId="0" borderId="16" xfId="0" applyNumberFormat="1" applyFont="1" applyBorder="1" applyAlignment="1">
      <alignment wrapText="1"/>
    </xf>
    <xf numFmtId="2" fontId="8" fillId="34" borderId="14" xfId="0" applyNumberFormat="1" applyFont="1" applyFill="1" applyBorder="1" applyAlignment="1">
      <alignment wrapText="1"/>
    </xf>
    <xf numFmtId="4" fontId="12" fillId="0" borderId="33" xfId="0" applyNumberFormat="1" applyFont="1" applyBorder="1" applyAlignment="1">
      <alignment horizontal="center" wrapText="1"/>
    </xf>
    <xf numFmtId="4" fontId="32" fillId="36" borderId="33" xfId="0" applyNumberFormat="1" applyFont="1" applyFill="1" applyBorder="1" applyAlignment="1">
      <alignment wrapText="1"/>
    </xf>
    <xf numFmtId="4" fontId="33" fillId="0" borderId="21" xfId="0" applyNumberFormat="1" applyFont="1" applyFill="1" applyBorder="1" applyAlignment="1">
      <alignment horizontal="right" vertical="center" wrapText="1"/>
    </xf>
    <xf numFmtId="4" fontId="33" fillId="0" borderId="56" xfId="0" applyNumberFormat="1" applyFont="1" applyFill="1" applyBorder="1" applyAlignment="1">
      <alignment horizontal="right" vertical="center" wrapText="1"/>
    </xf>
    <xf numFmtId="4" fontId="33" fillId="0" borderId="51" xfId="0" applyNumberFormat="1" applyFont="1" applyBorder="1" applyAlignment="1">
      <alignment horizontal="center" vertical="center" wrapText="1"/>
    </xf>
    <xf numFmtId="4" fontId="35" fillId="0" borderId="26" xfId="0" applyNumberFormat="1" applyFont="1" applyFill="1" applyBorder="1" applyAlignment="1">
      <alignment horizontal="right" vertical="center" wrapText="1"/>
    </xf>
    <xf numFmtId="4" fontId="35" fillId="0" borderId="47" xfId="0" applyNumberFormat="1" applyFont="1" applyFill="1" applyBorder="1" applyAlignment="1">
      <alignment horizontal="right" vertical="center" wrapText="1"/>
    </xf>
    <xf numFmtId="4" fontId="36" fillId="0" borderId="10" xfId="0" applyNumberFormat="1" applyFont="1" applyBorder="1" applyAlignment="1">
      <alignment vertical="center" wrapText="1"/>
    </xf>
    <xf numFmtId="4" fontId="32" fillId="0" borderId="53" xfId="0" applyNumberFormat="1" applyFont="1" applyFill="1" applyBorder="1" applyAlignment="1">
      <alignment horizontal="right" vertical="center" wrapText="1"/>
    </xf>
    <xf numFmtId="4" fontId="32" fillId="0" borderId="48" xfId="0" applyNumberFormat="1" applyFont="1" applyFill="1" applyBorder="1" applyAlignment="1">
      <alignment horizontal="right" vertical="center" wrapText="1"/>
    </xf>
    <xf numFmtId="4" fontId="36" fillId="0" borderId="61" xfId="0" applyNumberFormat="1" applyFont="1" applyBorder="1" applyAlignment="1">
      <alignment vertical="center" wrapText="1"/>
    </xf>
    <xf numFmtId="4" fontId="33" fillId="34" borderId="59" xfId="0" applyNumberFormat="1" applyFont="1" applyFill="1" applyBorder="1" applyAlignment="1">
      <alignment horizontal="center" vertical="center" wrapText="1"/>
    </xf>
    <xf numFmtId="4" fontId="33" fillId="34" borderId="25" xfId="0" applyNumberFormat="1" applyFont="1" applyFill="1" applyBorder="1" applyAlignment="1">
      <alignment horizontal="center" vertical="center" wrapText="1"/>
    </xf>
    <xf numFmtId="4" fontId="33" fillId="34" borderId="33" xfId="0" applyNumberFormat="1" applyFont="1" applyFill="1" applyBorder="1" applyAlignment="1">
      <alignment horizontal="center" vertical="center" wrapText="1"/>
    </xf>
    <xf numFmtId="4" fontId="33" fillId="34" borderId="14" xfId="0" applyNumberFormat="1" applyFont="1" applyFill="1" applyBorder="1" applyAlignment="1">
      <alignment horizontal="center" vertical="center" wrapText="1"/>
    </xf>
    <xf numFmtId="4" fontId="10" fillId="0" borderId="38" xfId="0" applyNumberFormat="1" applyFont="1" applyBorder="1" applyAlignment="1">
      <alignment horizontal="center" wrapText="1"/>
    </xf>
    <xf numFmtId="4" fontId="10" fillId="0" borderId="10" xfId="0" applyNumberFormat="1" applyFont="1" applyBorder="1" applyAlignment="1">
      <alignment horizontal="center" wrapText="1"/>
    </xf>
    <xf numFmtId="4" fontId="10" fillId="0" borderId="30" xfId="0" applyNumberFormat="1" applyFont="1" applyBorder="1" applyAlignment="1">
      <alignment horizontal="center" wrapText="1"/>
    </xf>
    <xf numFmtId="4" fontId="10" fillId="0" borderId="47" xfId="0" applyNumberFormat="1" applyFont="1" applyBorder="1" applyAlignment="1">
      <alignment horizontal="center" wrapText="1"/>
    </xf>
    <xf numFmtId="4" fontId="11" fillId="34" borderId="35" xfId="0" applyNumberFormat="1" applyFont="1" applyFill="1" applyBorder="1" applyAlignment="1">
      <alignment horizontal="center" wrapText="1"/>
    </xf>
    <xf numFmtId="3" fontId="27" fillId="0" borderId="0" xfId="0" applyNumberFormat="1" applyFont="1" applyBorder="1" applyAlignment="1">
      <alignment horizontal="center" wrapText="1"/>
    </xf>
    <xf numFmtId="1" fontId="21" fillId="38" borderId="14" xfId="0" applyNumberFormat="1" applyFont="1" applyFill="1" applyBorder="1" applyAlignment="1">
      <alignment horizontal="right" vertical="center" wrapText="1"/>
    </xf>
    <xf numFmtId="1" fontId="21" fillId="38" borderId="25" xfId="0" applyNumberFormat="1" applyFont="1" applyFill="1" applyBorder="1" applyAlignment="1">
      <alignment horizontal="right" vertical="center" wrapText="1"/>
    </xf>
    <xf numFmtId="1" fontId="21" fillId="38" borderId="59" xfId="0" applyNumberFormat="1" applyFont="1" applyFill="1" applyBorder="1" applyAlignment="1">
      <alignment horizontal="right" vertical="center" wrapText="1"/>
    </xf>
    <xf numFmtId="3" fontId="25" fillId="34" borderId="14" xfId="0" applyNumberFormat="1" applyFont="1" applyFill="1" applyBorder="1" applyAlignment="1">
      <alignment horizontal="center" vertical="center" wrapText="1"/>
    </xf>
    <xf numFmtId="3" fontId="25" fillId="34" borderId="59" xfId="0" applyNumberFormat="1" applyFont="1" applyFill="1" applyBorder="1" applyAlignment="1">
      <alignment horizontal="center" vertical="center" wrapText="1"/>
    </xf>
    <xf numFmtId="4" fontId="12" fillId="0" borderId="16" xfId="0" applyNumberFormat="1" applyFont="1" applyBorder="1" applyAlignment="1">
      <alignment horizontal="center" wrapText="1"/>
    </xf>
    <xf numFmtId="4" fontId="12" fillId="0" borderId="34" xfId="0" applyNumberFormat="1" applyFont="1" applyBorder="1" applyAlignment="1">
      <alignment horizontal="center" wrapText="1"/>
    </xf>
    <xf numFmtId="49" fontId="12" fillId="0" borderId="38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12" fillId="0" borderId="30" xfId="0" applyNumberFormat="1" applyFont="1" applyBorder="1" applyAlignment="1">
      <alignment horizontal="center" wrapText="1"/>
    </xf>
    <xf numFmtId="4" fontId="12" fillId="0" borderId="39" xfId="0" applyNumberFormat="1" applyFont="1" applyBorder="1" applyAlignment="1">
      <alignment horizontal="center" wrapText="1"/>
    </xf>
    <xf numFmtId="4" fontId="12" fillId="0" borderId="40" xfId="0" applyNumberFormat="1" applyFont="1" applyBorder="1" applyAlignment="1">
      <alignment horizontal="center" wrapText="1"/>
    </xf>
    <xf numFmtId="4" fontId="8" fillId="0" borderId="0" xfId="0" applyNumberFormat="1" applyFont="1" applyAlignment="1">
      <alignment horizontal="center" vertical="center" wrapText="1"/>
    </xf>
    <xf numFmtId="4" fontId="10" fillId="0" borderId="58" xfId="0" applyNumberFormat="1" applyFont="1" applyBorder="1" applyAlignment="1">
      <alignment horizontal="center" vertical="center" wrapText="1"/>
    </xf>
    <xf numFmtId="4" fontId="10" fillId="0" borderId="62" xfId="0" applyNumberFormat="1" applyFont="1" applyBorder="1" applyAlignment="1">
      <alignment horizontal="center" vertical="center" wrapText="1"/>
    </xf>
    <xf numFmtId="4" fontId="10" fillId="0" borderId="63" xfId="0" applyNumberFormat="1" applyFont="1" applyBorder="1" applyAlignment="1">
      <alignment horizontal="center" vertical="center" wrapText="1"/>
    </xf>
    <xf numFmtId="4" fontId="10" fillId="0" borderId="64" xfId="0" applyNumberFormat="1" applyFont="1" applyBorder="1" applyAlignment="1">
      <alignment horizontal="center" vertical="center" wrapText="1"/>
    </xf>
    <xf numFmtId="4" fontId="10" fillId="0" borderId="65" xfId="0" applyNumberFormat="1" applyFont="1" applyBorder="1" applyAlignment="1">
      <alignment horizontal="center" vertical="center" wrapText="1"/>
    </xf>
    <xf numFmtId="179" fontId="8" fillId="32" borderId="13" xfId="0" applyNumberFormat="1" applyFont="1" applyFill="1" applyBorder="1" applyAlignment="1">
      <alignment horizontal="center" wrapText="1"/>
    </xf>
    <xf numFmtId="179" fontId="8" fillId="32" borderId="28" xfId="0" applyNumberFormat="1" applyFont="1" applyFill="1" applyBorder="1" applyAlignment="1">
      <alignment horizontal="center" wrapText="1"/>
    </xf>
    <xf numFmtId="174" fontId="8" fillId="32" borderId="13" xfId="0" applyNumberFormat="1" applyFont="1" applyFill="1" applyBorder="1" applyAlignment="1">
      <alignment horizontal="center" wrapText="1"/>
    </xf>
    <xf numFmtId="174" fontId="8" fillId="32" borderId="28" xfId="0" applyNumberFormat="1" applyFont="1" applyFill="1" applyBorder="1" applyAlignment="1">
      <alignment horizontal="center" wrapText="1"/>
    </xf>
    <xf numFmtId="174" fontId="8" fillId="32" borderId="57" xfId="0" applyNumberFormat="1" applyFont="1" applyFill="1" applyBorder="1" applyAlignment="1">
      <alignment horizontal="center" wrapText="1"/>
    </xf>
    <xf numFmtId="179" fontId="8" fillId="32" borderId="12" xfId="0" applyNumberFormat="1" applyFont="1" applyFill="1" applyBorder="1" applyAlignment="1">
      <alignment horizontal="center" wrapText="1"/>
    </xf>
    <xf numFmtId="4" fontId="8" fillId="0" borderId="0" xfId="0" applyNumberFormat="1" applyFont="1" applyAlignment="1">
      <alignment horizontal="center" wrapText="1"/>
    </xf>
    <xf numFmtId="49" fontId="17" fillId="0" borderId="0" xfId="0" applyNumberFormat="1" applyFont="1" applyFill="1" applyBorder="1" applyAlignment="1">
      <alignment horizontal="center" wrapText="1"/>
    </xf>
    <xf numFmtId="4" fontId="73" fillId="0" borderId="0" xfId="0" applyNumberFormat="1" applyFont="1" applyFill="1" applyBorder="1" applyAlignment="1">
      <alignment horizontal="center" wrapText="1"/>
    </xf>
    <xf numFmtId="4" fontId="8" fillId="0" borderId="0" xfId="0" applyNumberFormat="1" applyFont="1" applyAlignment="1">
      <alignment horizontal="left" wrapText="1"/>
    </xf>
    <xf numFmtId="4" fontId="12" fillId="0" borderId="38" xfId="0" applyNumberFormat="1" applyFont="1" applyBorder="1" applyAlignment="1">
      <alignment horizontal="center" wrapText="1"/>
    </xf>
    <xf numFmtId="4" fontId="12" fillId="0" borderId="10" xfId="0" applyNumberFormat="1" applyFont="1" applyBorder="1" applyAlignment="1">
      <alignment horizontal="center" wrapText="1"/>
    </xf>
    <xf numFmtId="4" fontId="12" fillId="0" borderId="26" xfId="0" applyNumberFormat="1" applyFont="1" applyBorder="1" applyAlignment="1">
      <alignment horizontal="center" wrapText="1"/>
    </xf>
    <xf numFmtId="4" fontId="12" fillId="0" borderId="30" xfId="0" applyNumberFormat="1" applyFont="1" applyBorder="1" applyAlignment="1">
      <alignment horizontal="center" wrapText="1"/>
    </xf>
    <xf numFmtId="4" fontId="10" fillId="0" borderId="27" xfId="0" applyNumberFormat="1" applyFont="1" applyBorder="1" applyAlignment="1">
      <alignment horizontal="center" wrapText="1"/>
    </xf>
    <xf numFmtId="4" fontId="12" fillId="0" borderId="53" xfId="0" applyNumberFormat="1" applyFont="1" applyBorder="1" applyAlignment="1">
      <alignment horizontal="center" wrapText="1"/>
    </xf>
    <xf numFmtId="4" fontId="12" fillId="0" borderId="49" xfId="0" applyNumberFormat="1" applyFont="1" applyBorder="1" applyAlignment="1">
      <alignment horizontal="center" wrapText="1"/>
    </xf>
    <xf numFmtId="3" fontId="27" fillId="0" borderId="0" xfId="0" applyNumberFormat="1" applyFont="1" applyBorder="1" applyAlignment="1">
      <alignment horizontal="left" wrapText="1"/>
    </xf>
    <xf numFmtId="3" fontId="31" fillId="0" borderId="0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Border="1" applyAlignment="1">
      <alignment horizontal="left" wrapText="1"/>
    </xf>
    <xf numFmtId="4" fontId="26" fillId="0" borderId="66" xfId="0" applyNumberFormat="1" applyFont="1" applyBorder="1" applyAlignment="1">
      <alignment horizontal="center" wrapText="1"/>
    </xf>
    <xf numFmtId="4" fontId="26" fillId="0" borderId="67" xfId="0" applyNumberFormat="1" applyFont="1" applyBorder="1" applyAlignment="1">
      <alignment horizontal="center" wrapText="1"/>
    </xf>
    <xf numFmtId="4" fontId="26" fillId="0" borderId="68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4" fontId="10" fillId="0" borderId="15" xfId="0" applyNumberFormat="1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center" wrapText="1"/>
    </xf>
    <xf numFmtId="4" fontId="10" fillId="0" borderId="19" xfId="0" applyNumberFormat="1" applyFont="1" applyBorder="1" applyAlignment="1">
      <alignment horizontal="center" wrapText="1"/>
    </xf>
    <xf numFmtId="4" fontId="10" fillId="0" borderId="34" xfId="0" applyNumberFormat="1" applyFont="1" applyFill="1" applyBorder="1" applyAlignment="1">
      <alignment horizontal="center" wrapText="1"/>
    </xf>
    <xf numFmtId="4" fontId="10" fillId="0" borderId="35" xfId="0" applyNumberFormat="1" applyFont="1" applyFill="1" applyBorder="1" applyAlignment="1">
      <alignment horizontal="center" wrapText="1"/>
    </xf>
    <xf numFmtId="4" fontId="10" fillId="0" borderId="36" xfId="0" applyNumberFormat="1" applyFont="1" applyFill="1" applyBorder="1" applyAlignment="1">
      <alignment horizontal="center" wrapText="1"/>
    </xf>
    <xf numFmtId="4" fontId="12" fillId="0" borderId="15" xfId="0" applyNumberFormat="1" applyFont="1" applyBorder="1" applyAlignment="1">
      <alignment horizontal="center" wrapText="1"/>
    </xf>
    <xf numFmtId="4" fontId="0" fillId="0" borderId="69" xfId="0" applyNumberFormat="1" applyBorder="1" applyAlignment="1">
      <alignment horizontal="center" vertical="center" wrapText="1"/>
    </xf>
    <xf numFmtId="4" fontId="0" fillId="0" borderId="62" xfId="0" applyNumberFormat="1" applyBorder="1" applyAlignment="1">
      <alignment horizontal="center" vertical="center" wrapText="1"/>
    </xf>
    <xf numFmtId="4" fontId="0" fillId="0" borderId="65" xfId="0" applyNumberFormat="1" applyBorder="1" applyAlignment="1">
      <alignment horizontal="center" vertical="center" wrapText="1"/>
    </xf>
    <xf numFmtId="1" fontId="21" fillId="38" borderId="14" xfId="0" applyNumberFormat="1" applyFont="1" applyFill="1" applyBorder="1" applyAlignment="1">
      <alignment horizontal="center" vertical="center" wrapText="1"/>
    </xf>
    <xf numFmtId="1" fontId="21" fillId="38" borderId="35" xfId="0" applyNumberFormat="1" applyFont="1" applyFill="1" applyBorder="1" applyAlignment="1">
      <alignment horizontal="center" vertical="center" wrapText="1"/>
    </xf>
    <xf numFmtId="3" fontId="25" fillId="34" borderId="25" xfId="0" applyNumberFormat="1" applyFont="1" applyFill="1" applyBorder="1" applyAlignment="1">
      <alignment horizontal="center" vertical="center" wrapText="1"/>
    </xf>
    <xf numFmtId="174" fontId="5" fillId="32" borderId="57" xfId="0" applyNumberFormat="1" applyFont="1" applyFill="1" applyBorder="1" applyAlignment="1">
      <alignment horizontal="center" vertical="center" wrapText="1"/>
    </xf>
    <xf numFmtId="174" fontId="5" fillId="32" borderId="59" xfId="0" applyNumberFormat="1" applyFont="1" applyFill="1" applyBorder="1" applyAlignment="1">
      <alignment horizontal="center" vertical="center" wrapText="1"/>
    </xf>
    <xf numFmtId="4" fontId="6" fillId="0" borderId="53" xfId="0" applyNumberFormat="1" applyFont="1" applyBorder="1" applyAlignment="1">
      <alignment horizontal="center" wrapText="1"/>
    </xf>
    <xf numFmtId="4" fontId="6" fillId="0" borderId="48" xfId="0" applyNumberFormat="1" applyFont="1" applyBorder="1" applyAlignment="1">
      <alignment horizontal="center" wrapText="1"/>
    </xf>
    <xf numFmtId="4" fontId="6" fillId="0" borderId="46" xfId="0" applyNumberFormat="1" applyFont="1" applyBorder="1" applyAlignment="1">
      <alignment horizontal="center" wrapText="1"/>
    </xf>
    <xf numFmtId="4" fontId="6" fillId="0" borderId="52" xfId="0" applyNumberFormat="1" applyFont="1" applyBorder="1" applyAlignment="1">
      <alignment horizontal="center" wrapText="1"/>
    </xf>
    <xf numFmtId="4" fontId="6" fillId="0" borderId="70" xfId="0" applyNumberFormat="1" applyFont="1" applyBorder="1" applyAlignment="1">
      <alignment horizontal="center" wrapText="1"/>
    </xf>
    <xf numFmtId="4" fontId="24" fillId="0" borderId="0" xfId="0" applyNumberFormat="1" applyFont="1" applyFill="1" applyBorder="1" applyAlignment="1">
      <alignment horizont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174" fontId="4" fillId="32" borderId="57" xfId="0" applyNumberFormat="1" applyFont="1" applyFill="1" applyBorder="1" applyAlignment="1">
      <alignment horizontal="center" vertical="center" wrapText="1"/>
    </xf>
    <xf numFmtId="174" fontId="4" fillId="32" borderId="25" xfId="0" applyNumberFormat="1" applyFont="1" applyFill="1" applyBorder="1" applyAlignment="1">
      <alignment horizontal="center" vertical="center" wrapText="1"/>
    </xf>
    <xf numFmtId="174" fontId="4" fillId="32" borderId="7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left" wrapText="1"/>
    </xf>
    <xf numFmtId="174" fontId="5" fillId="32" borderId="25" xfId="0" applyNumberFormat="1" applyFont="1" applyFill="1" applyBorder="1" applyAlignment="1">
      <alignment horizontal="center" vertical="center" wrapText="1"/>
    </xf>
    <xf numFmtId="174" fontId="5" fillId="32" borderId="71" xfId="0" applyNumberFormat="1" applyFont="1" applyFill="1" applyBorder="1" applyAlignment="1">
      <alignment horizontal="center" vertical="center" wrapText="1"/>
    </xf>
    <xf numFmtId="174" fontId="4" fillId="32" borderId="59" xfId="0" applyNumberFormat="1" applyFont="1" applyFill="1" applyBorder="1" applyAlignment="1">
      <alignment horizontal="center" vertical="center" wrapText="1"/>
    </xf>
    <xf numFmtId="4" fontId="16" fillId="0" borderId="18" xfId="0" applyNumberFormat="1" applyFont="1" applyBorder="1" applyAlignment="1">
      <alignment horizontal="center" vertical="center" wrapText="1"/>
    </xf>
    <xf numFmtId="4" fontId="16" fillId="0" borderId="72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wrapText="1"/>
    </xf>
    <xf numFmtId="4" fontId="7" fillId="34" borderId="35" xfId="0" applyNumberFormat="1" applyFont="1" applyFill="1" applyBorder="1" applyAlignment="1">
      <alignment horizontal="center" wrapText="1"/>
    </xf>
    <xf numFmtId="4" fontId="9" fillId="0" borderId="55" xfId="0" applyNumberFormat="1" applyFont="1" applyBorder="1" applyAlignment="1">
      <alignment wrapText="1"/>
    </xf>
    <xf numFmtId="4" fontId="9" fillId="0" borderId="30" xfId="0" applyNumberFormat="1" applyFont="1" applyBorder="1" applyAlignment="1">
      <alignment wrapText="1"/>
    </xf>
    <xf numFmtId="4" fontId="32" fillId="0" borderId="30" xfId="0" applyNumberFormat="1" applyFont="1" applyBorder="1" applyAlignment="1">
      <alignment wrapText="1"/>
    </xf>
    <xf numFmtId="4" fontId="32" fillId="0" borderId="73" xfId="0" applyNumberFormat="1" applyFont="1" applyBorder="1" applyAlignment="1">
      <alignment wrapText="1"/>
    </xf>
    <xf numFmtId="3" fontId="55" fillId="6" borderId="35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="90" zoomScaleNormal="90" zoomScalePageLayoutView="0" workbookViewId="0" topLeftCell="A1">
      <selection activeCell="N1" sqref="N1"/>
    </sheetView>
  </sheetViews>
  <sheetFormatPr defaultColWidth="17.625" defaultRowHeight="15.75"/>
  <cols>
    <col min="1" max="1" width="4.00390625" style="14" customWidth="1"/>
    <col min="2" max="2" width="27.00390625" style="11" customWidth="1"/>
    <col min="3" max="4" width="8.375" style="11" customWidth="1"/>
    <col min="5" max="5" width="8.125" style="11" customWidth="1"/>
    <col min="6" max="6" width="6.75390625" style="11" customWidth="1"/>
    <col min="7" max="7" width="10.75390625" style="11" customWidth="1"/>
    <col min="8" max="8" width="9.75390625" style="11" customWidth="1"/>
    <col min="9" max="9" width="10.00390625" style="11" customWidth="1"/>
    <col min="10" max="10" width="8.00390625" style="11" customWidth="1"/>
    <col min="11" max="11" width="10.25390625" style="11" customWidth="1"/>
    <col min="12" max="12" width="14.50390625" style="12" customWidth="1"/>
    <col min="13" max="13" width="20.75390625" style="18" customWidth="1"/>
    <col min="14" max="14" width="11.50390625" style="153" customWidth="1"/>
    <col min="15" max="15" width="12.25390625" style="11" customWidth="1"/>
    <col min="16" max="16" width="11.625" style="11" customWidth="1"/>
    <col min="17" max="16384" width="17.625" style="11" customWidth="1"/>
  </cols>
  <sheetData>
    <row r="1" spans="1:14" ht="18" customHeight="1" thickBot="1">
      <c r="A1" s="269" t="s">
        <v>8</v>
      </c>
      <c r="B1" s="269"/>
      <c r="C1" s="269"/>
      <c r="D1" s="269"/>
      <c r="E1" s="269"/>
      <c r="F1" s="269"/>
      <c r="G1" s="269"/>
      <c r="L1" s="61"/>
      <c r="N1" s="150" t="s">
        <v>33</v>
      </c>
    </row>
    <row r="2" spans="1:14" ht="22.5" customHeight="1">
      <c r="A2" s="13"/>
      <c r="B2" s="10"/>
      <c r="C2" s="10"/>
      <c r="D2" s="10"/>
      <c r="E2" s="10"/>
      <c r="F2" s="10"/>
      <c r="G2" s="10"/>
      <c r="L2" s="281" t="s">
        <v>53</v>
      </c>
      <c r="M2" s="282"/>
      <c r="N2" s="283"/>
    </row>
    <row r="3" spans="1:14" ht="22.5" customHeight="1">
      <c r="A3" s="254" t="s">
        <v>54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84"/>
      <c r="M3" s="285"/>
      <c r="N3" s="286"/>
    </row>
    <row r="4" spans="1:14" ht="39.75" customHeight="1">
      <c r="A4" s="266" t="s">
        <v>6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87" t="s">
        <v>52</v>
      </c>
      <c r="M4" s="288"/>
      <c r="N4" s="289"/>
    </row>
    <row r="5" spans="3:14" ht="21.75" customHeight="1" thickBot="1">
      <c r="C5" s="240" t="s">
        <v>47</v>
      </c>
      <c r="D5" s="240"/>
      <c r="E5" s="240"/>
      <c r="F5" s="240"/>
      <c r="G5" s="240"/>
      <c r="H5" s="240"/>
      <c r="I5" s="240"/>
      <c r="J5" s="240"/>
      <c r="K5" s="240"/>
      <c r="L5" s="290" t="s">
        <v>55</v>
      </c>
      <c r="M5" s="291"/>
      <c r="N5" s="292"/>
    </row>
    <row r="6" spans="1:14" s="32" customFormat="1" ht="28.5" customHeight="1">
      <c r="A6" s="30"/>
      <c r="B6" s="31" t="s">
        <v>0</v>
      </c>
      <c r="C6" s="255" t="s">
        <v>17</v>
      </c>
      <c r="D6" s="256"/>
      <c r="E6" s="256"/>
      <c r="F6" s="256"/>
      <c r="G6" s="259"/>
      <c r="H6" s="255" t="s">
        <v>7</v>
      </c>
      <c r="I6" s="258"/>
      <c r="J6" s="258"/>
      <c r="K6" s="257"/>
      <c r="L6" s="15"/>
      <c r="M6" s="19"/>
      <c r="N6" s="151"/>
    </row>
    <row r="7" spans="1:14" s="34" customFormat="1" ht="27" customHeight="1">
      <c r="A7" s="33"/>
      <c r="B7" s="56">
        <v>198000</v>
      </c>
      <c r="C7" s="236">
        <f>ROUND(B7*50%,2)</f>
        <v>99000</v>
      </c>
      <c r="D7" s="239"/>
      <c r="E7" s="239"/>
      <c r="F7" s="239"/>
      <c r="G7" s="274"/>
      <c r="H7" s="236">
        <f>ROUND(B7*50%,2)</f>
        <v>99000</v>
      </c>
      <c r="I7" s="237"/>
      <c r="J7" s="237"/>
      <c r="K7" s="238"/>
      <c r="L7" s="16"/>
      <c r="M7" s="20"/>
      <c r="N7" s="152"/>
    </row>
    <row r="8" spans="2:13" ht="24" customHeight="1">
      <c r="B8" s="247"/>
      <c r="C8" s="27"/>
      <c r="D8" s="50"/>
      <c r="E8" s="50"/>
      <c r="F8" s="50"/>
      <c r="G8" s="50"/>
      <c r="H8" s="249" t="s">
        <v>24</v>
      </c>
      <c r="I8" s="250"/>
      <c r="J8" s="250" t="s">
        <v>25</v>
      </c>
      <c r="K8" s="251"/>
      <c r="L8" s="267"/>
      <c r="M8" s="267"/>
    </row>
    <row r="9" spans="2:16" ht="24.75" customHeight="1" thickBot="1">
      <c r="B9" s="293"/>
      <c r="C9" s="26"/>
      <c r="D9" s="36"/>
      <c r="E9" s="36"/>
      <c r="F9" s="36"/>
      <c r="G9" s="36"/>
      <c r="H9" s="270">
        <f>ROUND(H7*50%,2)</f>
        <v>49500</v>
      </c>
      <c r="I9" s="271"/>
      <c r="J9" s="272">
        <f>ROUND(H7*50%,2)</f>
        <v>49500</v>
      </c>
      <c r="K9" s="273"/>
      <c r="L9" s="36"/>
      <c r="M9" s="35"/>
      <c r="N9" s="324" t="s">
        <v>61</v>
      </c>
      <c r="O9" s="324"/>
      <c r="P9" s="324"/>
    </row>
    <row r="10" spans="1:16" ht="46.5" customHeight="1" thickBot="1">
      <c r="A10" s="25" t="s">
        <v>1</v>
      </c>
      <c r="B10" s="44" t="s">
        <v>10</v>
      </c>
      <c r="C10" s="181" t="s">
        <v>26</v>
      </c>
      <c r="D10" s="51" t="s">
        <v>27</v>
      </c>
      <c r="E10" s="55" t="s">
        <v>28</v>
      </c>
      <c r="F10" s="51" t="s">
        <v>29</v>
      </c>
      <c r="G10" s="182" t="s">
        <v>11</v>
      </c>
      <c r="H10" s="23" t="s">
        <v>4</v>
      </c>
      <c r="I10" s="22" t="s">
        <v>11</v>
      </c>
      <c r="J10" s="23" t="s">
        <v>4</v>
      </c>
      <c r="K10" s="22" t="s">
        <v>11</v>
      </c>
      <c r="L10" s="183" t="s">
        <v>5</v>
      </c>
      <c r="M10" s="144" t="s">
        <v>51</v>
      </c>
      <c r="N10" s="211" t="s">
        <v>58</v>
      </c>
      <c r="O10" s="211" t="s">
        <v>57</v>
      </c>
      <c r="P10" s="221" t="s">
        <v>59</v>
      </c>
    </row>
    <row r="11" spans="1:16" ht="27" customHeight="1">
      <c r="A11" s="170">
        <v>1</v>
      </c>
      <c r="B11" s="171" t="s">
        <v>2</v>
      </c>
      <c r="C11" s="172">
        <f aca="true" t="shared" si="0" ref="C11:C16">D11+E11+F11</f>
        <v>583.5699999999999</v>
      </c>
      <c r="D11" s="173">
        <v>472</v>
      </c>
      <c r="E11" s="173">
        <v>90.57</v>
      </c>
      <c r="F11" s="174">
        <v>21</v>
      </c>
      <c r="G11" s="175">
        <f>ROUND(C18*C11,2)</f>
        <v>14749.75</v>
      </c>
      <c r="H11" s="176">
        <v>139</v>
      </c>
      <c r="I11" s="177">
        <f>ROUND(H18*H11,2)</f>
        <v>10801.41</v>
      </c>
      <c r="J11" s="177">
        <v>975</v>
      </c>
      <c r="K11" s="178">
        <f>ROUND(J18*J11,2)</f>
        <v>10141.31</v>
      </c>
      <c r="L11" s="179">
        <f aca="true" t="shared" si="1" ref="L11:L16">C11+H11+J11</f>
        <v>1697.57</v>
      </c>
      <c r="M11" s="180">
        <f aca="true" t="shared" si="2" ref="M11:M16">G11+I11+K11</f>
        <v>35692.47</v>
      </c>
      <c r="N11" s="207"/>
      <c r="O11" s="217">
        <v>35692.47</v>
      </c>
      <c r="P11" s="320"/>
    </row>
    <row r="12" spans="1:16" ht="27" customHeight="1">
      <c r="A12" s="21">
        <v>2</v>
      </c>
      <c r="B12" s="95" t="s">
        <v>9</v>
      </c>
      <c r="C12" s="94">
        <f t="shared" si="0"/>
        <v>355.66</v>
      </c>
      <c r="D12" s="93">
        <v>248.8</v>
      </c>
      <c r="E12" s="93">
        <v>82.86</v>
      </c>
      <c r="F12" s="93">
        <v>24</v>
      </c>
      <c r="G12" s="128">
        <f>ROUND(C18*C12,2)</f>
        <v>8989.32</v>
      </c>
      <c r="H12" s="134">
        <v>89</v>
      </c>
      <c r="I12" s="121">
        <f>ROUND(H18*H12,2)</f>
        <v>6916.01</v>
      </c>
      <c r="J12" s="121">
        <v>356</v>
      </c>
      <c r="K12" s="127">
        <f>ROUND(J18*J12,2)</f>
        <v>3702.88</v>
      </c>
      <c r="L12" s="131">
        <f t="shared" si="1"/>
        <v>800.6600000000001</v>
      </c>
      <c r="M12" s="119">
        <f t="shared" si="2"/>
        <v>19608.21</v>
      </c>
      <c r="N12" s="208"/>
      <c r="O12" s="218">
        <v>19608.21</v>
      </c>
      <c r="P12" s="321"/>
    </row>
    <row r="13" spans="1:16" ht="27" customHeight="1">
      <c r="A13" s="21">
        <v>3</v>
      </c>
      <c r="B13" s="95" t="s">
        <v>3</v>
      </c>
      <c r="C13" s="94">
        <f t="shared" si="0"/>
        <v>387.37</v>
      </c>
      <c r="D13" s="93">
        <v>260.8</v>
      </c>
      <c r="E13" s="93">
        <v>102.57</v>
      </c>
      <c r="F13" s="17">
        <v>24</v>
      </c>
      <c r="G13" s="128">
        <f>ROUND(C18*C13,2)</f>
        <v>9790.79</v>
      </c>
      <c r="H13" s="134">
        <v>79</v>
      </c>
      <c r="I13" s="121">
        <f>ROUND(H18*H13,2)</f>
        <v>6138.93</v>
      </c>
      <c r="J13" s="121">
        <v>744</v>
      </c>
      <c r="K13" s="127">
        <f>ROUND(J18*J13,2)</f>
        <v>7738.6</v>
      </c>
      <c r="L13" s="131">
        <f t="shared" si="1"/>
        <v>1210.37</v>
      </c>
      <c r="M13" s="119">
        <f t="shared" si="2"/>
        <v>23668.32</v>
      </c>
      <c r="N13" s="208"/>
      <c r="O13" s="218">
        <v>23668.32</v>
      </c>
      <c r="P13" s="321"/>
    </row>
    <row r="14" spans="1:16" ht="27" customHeight="1">
      <c r="A14" s="21">
        <v>4</v>
      </c>
      <c r="B14" s="95" t="s">
        <v>31</v>
      </c>
      <c r="C14" s="94">
        <f t="shared" si="0"/>
        <v>1232.91</v>
      </c>
      <c r="D14" s="93">
        <v>1033.2</v>
      </c>
      <c r="E14" s="185">
        <v>175.71</v>
      </c>
      <c r="F14" s="93">
        <v>24</v>
      </c>
      <c r="G14" s="128">
        <f>ROUND(C18*C14,2)</f>
        <v>31161.83</v>
      </c>
      <c r="H14" s="134">
        <v>163</v>
      </c>
      <c r="I14" s="121">
        <f>ROUND(H18*H14,2)</f>
        <v>12666.4</v>
      </c>
      <c r="J14" s="121">
        <v>1320</v>
      </c>
      <c r="K14" s="127">
        <f>ROUND(J18*J14,2)</f>
        <v>13729.78</v>
      </c>
      <c r="L14" s="131">
        <f t="shared" si="1"/>
        <v>2715.91</v>
      </c>
      <c r="M14" s="119">
        <f t="shared" si="2"/>
        <v>57558.01</v>
      </c>
      <c r="N14" s="208">
        <v>20000</v>
      </c>
      <c r="O14" s="218">
        <v>37558.01</v>
      </c>
      <c r="P14" s="321"/>
    </row>
    <row r="15" spans="1:16" ht="27" customHeight="1">
      <c r="A15" s="21">
        <v>5</v>
      </c>
      <c r="B15" s="95" t="s">
        <v>44</v>
      </c>
      <c r="C15" s="94">
        <f t="shared" si="0"/>
        <v>416.2</v>
      </c>
      <c r="D15" s="93">
        <v>336.2</v>
      </c>
      <c r="E15" s="185">
        <v>60</v>
      </c>
      <c r="F15" s="93">
        <v>20</v>
      </c>
      <c r="G15" s="128">
        <f>ROUND(C18*C15,2)</f>
        <v>10519.47</v>
      </c>
      <c r="H15" s="134">
        <v>58</v>
      </c>
      <c r="I15" s="121">
        <f>ROUND(H18*H15,2)</f>
        <v>4507.06</v>
      </c>
      <c r="J15" s="121">
        <v>372</v>
      </c>
      <c r="K15" s="127">
        <f>ROUND(J18*J15,2)</f>
        <v>3869.3</v>
      </c>
      <c r="L15" s="131">
        <f t="shared" si="1"/>
        <v>846.2</v>
      </c>
      <c r="M15" s="119">
        <f t="shared" si="2"/>
        <v>18895.829999999998</v>
      </c>
      <c r="N15" s="208"/>
      <c r="O15" s="218">
        <v>8895.83</v>
      </c>
      <c r="P15" s="322">
        <v>10000</v>
      </c>
    </row>
    <row r="16" spans="1:16" ht="33.75" customHeight="1" thickBot="1">
      <c r="A16" s="21">
        <v>6</v>
      </c>
      <c r="B16" s="96" t="s">
        <v>23</v>
      </c>
      <c r="C16" s="97">
        <f t="shared" si="0"/>
        <v>941.2</v>
      </c>
      <c r="D16" s="99">
        <v>752.2</v>
      </c>
      <c r="E16" s="186">
        <v>165</v>
      </c>
      <c r="F16" s="98">
        <v>24</v>
      </c>
      <c r="G16" s="129">
        <f>ROUND(C18*C16,2)-0.01</f>
        <v>23788.84</v>
      </c>
      <c r="H16" s="135">
        <v>109</v>
      </c>
      <c r="I16" s="122">
        <f>ROUND(H18*H16,2)+0.02</f>
        <v>8470.19</v>
      </c>
      <c r="J16" s="122">
        <v>992</v>
      </c>
      <c r="K16" s="136">
        <f>ROUND(J18*J16,2)</f>
        <v>10318.13</v>
      </c>
      <c r="L16" s="132">
        <f t="shared" si="1"/>
        <v>2042.2</v>
      </c>
      <c r="M16" s="212">
        <f t="shared" si="2"/>
        <v>42577.159999999996</v>
      </c>
      <c r="N16" s="213">
        <v>7000</v>
      </c>
      <c r="O16" s="219">
        <v>8000</v>
      </c>
      <c r="P16" s="323">
        <v>27577.16</v>
      </c>
    </row>
    <row r="17" spans="1:16" s="12" customFormat="1" ht="33" customHeight="1" thickBot="1">
      <c r="A17" s="24"/>
      <c r="B17" s="113" t="s">
        <v>12</v>
      </c>
      <c r="C17" s="92">
        <f>SUM(C11:C16)</f>
        <v>3916.91</v>
      </c>
      <c r="D17" s="92">
        <f>SUM(D11:D16)</f>
        <v>3103.2</v>
      </c>
      <c r="E17" s="92">
        <f>SUM(E11:E16)</f>
        <v>676.71</v>
      </c>
      <c r="F17" s="92">
        <f>SUM(F11:F16)</f>
        <v>137</v>
      </c>
      <c r="G17" s="130">
        <f>SUM(G11:G16)</f>
        <v>99000</v>
      </c>
      <c r="H17" s="114">
        <f aca="true" t="shared" si="3" ref="H17:M17">SUM(H11:H16)</f>
        <v>637</v>
      </c>
      <c r="I17" s="115">
        <f t="shared" si="3"/>
        <v>49500</v>
      </c>
      <c r="J17" s="115">
        <f t="shared" si="3"/>
        <v>4759</v>
      </c>
      <c r="K17" s="137">
        <f>SUM(K11:K16)</f>
        <v>49500</v>
      </c>
      <c r="L17" s="133">
        <f t="shared" si="3"/>
        <v>9312.91</v>
      </c>
      <c r="M17" s="214">
        <f t="shared" si="3"/>
        <v>198000</v>
      </c>
      <c r="N17" s="215">
        <f>N11+N12+N13+N14+N15+N16</f>
        <v>27000</v>
      </c>
      <c r="O17" s="220">
        <f>O11+O12+O13+O14+O15+O16</f>
        <v>133422.84000000003</v>
      </c>
      <c r="P17" s="222">
        <f>P11+P12+P13+P14+P15+P16</f>
        <v>37577.16</v>
      </c>
    </row>
    <row r="18" spans="1:14" s="41" customFormat="1" ht="31.5" thickBot="1">
      <c r="A18" s="13"/>
      <c r="B18" s="52" t="s">
        <v>20</v>
      </c>
      <c r="C18" s="262">
        <f>ROUND(C7/C17,6)</f>
        <v>25.275025</v>
      </c>
      <c r="D18" s="263"/>
      <c r="E18" s="263"/>
      <c r="F18" s="263"/>
      <c r="G18" s="264"/>
      <c r="H18" s="260">
        <f>ROUND(H9/H17,6)</f>
        <v>77.708006</v>
      </c>
      <c r="I18" s="261"/>
      <c r="J18" s="261">
        <f>ROUND(J9/J17,6)</f>
        <v>10.401345</v>
      </c>
      <c r="K18" s="265"/>
      <c r="M18" s="42"/>
      <c r="N18" s="154"/>
    </row>
    <row r="19" spans="1:14" s="32" customFormat="1" ht="25.5">
      <c r="A19" s="30"/>
      <c r="B19" s="80" t="s">
        <v>0</v>
      </c>
      <c r="C19" s="255" t="s">
        <v>17</v>
      </c>
      <c r="D19" s="256"/>
      <c r="E19" s="256"/>
      <c r="F19" s="256"/>
      <c r="G19" s="257"/>
      <c r="H19" s="255" t="s">
        <v>35</v>
      </c>
      <c r="I19" s="258"/>
      <c r="J19" s="258"/>
      <c r="K19" s="259"/>
      <c r="L19" s="15"/>
      <c r="M19" s="146"/>
      <c r="N19" s="143"/>
    </row>
    <row r="20" spans="1:14" s="34" customFormat="1" ht="18">
      <c r="A20" s="33"/>
      <c r="B20" s="56">
        <v>5000</v>
      </c>
      <c r="C20" s="236">
        <f>B20</f>
        <v>5000</v>
      </c>
      <c r="D20" s="239"/>
      <c r="E20" s="239"/>
      <c r="F20" s="239"/>
      <c r="G20" s="238"/>
      <c r="H20" s="236">
        <v>0</v>
      </c>
      <c r="I20" s="237"/>
      <c r="J20" s="237"/>
      <c r="K20" s="238"/>
      <c r="L20" s="16"/>
      <c r="M20" s="147"/>
      <c r="N20" s="152"/>
    </row>
    <row r="21" spans="2:13" ht="18">
      <c r="B21" s="247"/>
      <c r="C21" s="27"/>
      <c r="D21" s="50"/>
      <c r="E21" s="50"/>
      <c r="F21" s="50"/>
      <c r="G21" s="28"/>
      <c r="H21" s="249" t="s">
        <v>36</v>
      </c>
      <c r="I21" s="250"/>
      <c r="J21" s="250" t="s">
        <v>36</v>
      </c>
      <c r="K21" s="251"/>
      <c r="L21" s="81"/>
      <c r="M21" s="148"/>
    </row>
    <row r="22" spans="2:13" ht="18.75" thickBot="1">
      <c r="B22" s="248"/>
      <c r="C22" s="82"/>
      <c r="D22" s="83"/>
      <c r="E22" s="83"/>
      <c r="F22" s="83"/>
      <c r="G22" s="84"/>
      <c r="H22" s="252">
        <f>ROUND(H20*50%,2)</f>
        <v>0</v>
      </c>
      <c r="I22" s="253"/>
      <c r="J22" s="275">
        <f>ROUND(H20*50%,2)</f>
        <v>0</v>
      </c>
      <c r="K22" s="276"/>
      <c r="L22" s="36"/>
      <c r="M22" s="148"/>
    </row>
    <row r="23" spans="1:14" ht="54.75" thickBot="1">
      <c r="A23" s="25" t="s">
        <v>37</v>
      </c>
      <c r="B23" s="44" t="s">
        <v>10</v>
      </c>
      <c r="C23" s="85" t="s">
        <v>26</v>
      </c>
      <c r="D23" s="51" t="s">
        <v>27</v>
      </c>
      <c r="E23" s="51" t="s">
        <v>28</v>
      </c>
      <c r="F23" s="51" t="s">
        <v>29</v>
      </c>
      <c r="G23" s="22" t="s">
        <v>11</v>
      </c>
      <c r="H23" s="23" t="s">
        <v>4</v>
      </c>
      <c r="I23" s="22" t="s">
        <v>11</v>
      </c>
      <c r="J23" s="23" t="s">
        <v>4</v>
      </c>
      <c r="K23" s="22" t="s">
        <v>11</v>
      </c>
      <c r="L23" s="111" t="s">
        <v>5</v>
      </c>
      <c r="M23" s="144" t="s">
        <v>51</v>
      </c>
      <c r="N23" s="184" t="s">
        <v>57</v>
      </c>
    </row>
    <row r="24" spans="1:14" s="1" customFormat="1" ht="27" customHeight="1" thickBot="1">
      <c r="A24" s="100">
        <v>7</v>
      </c>
      <c r="B24" s="101" t="s">
        <v>38</v>
      </c>
      <c r="C24" s="102">
        <f>D24+E24+F24</f>
        <v>106.28</v>
      </c>
      <c r="D24" s="103">
        <v>41</v>
      </c>
      <c r="E24" s="104">
        <v>50.28</v>
      </c>
      <c r="F24" s="105">
        <v>15</v>
      </c>
      <c r="G24" s="106">
        <f>C20</f>
        <v>5000</v>
      </c>
      <c r="H24" s="107">
        <v>0</v>
      </c>
      <c r="I24" s="108">
        <v>0</v>
      </c>
      <c r="J24" s="109">
        <v>0</v>
      </c>
      <c r="K24" s="110">
        <v>0</v>
      </c>
      <c r="L24" s="123">
        <f>C24+H24+J24</f>
        <v>106.28</v>
      </c>
      <c r="M24" s="149">
        <f>B20</f>
        <v>5000</v>
      </c>
      <c r="N24" s="210">
        <v>5000</v>
      </c>
    </row>
    <row r="25" spans="1:14" s="29" customFormat="1" ht="16.5" thickBot="1">
      <c r="A25" s="277" t="s">
        <v>43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41"/>
      <c r="M25" s="241"/>
      <c r="N25" s="188"/>
    </row>
    <row r="26" spans="1:15" s="86" customFormat="1" ht="23.25" thickBot="1">
      <c r="A26" s="242" t="s">
        <v>39</v>
      </c>
      <c r="B26" s="243"/>
      <c r="C26" s="243"/>
      <c r="D26" s="243"/>
      <c r="E26" s="243"/>
      <c r="F26" s="243"/>
      <c r="G26" s="243"/>
      <c r="H26" s="244"/>
      <c r="I26" s="245">
        <f>M17+M24</f>
        <v>203000</v>
      </c>
      <c r="J26" s="246"/>
      <c r="K26" s="88"/>
      <c r="L26" s="279"/>
      <c r="M26" s="279"/>
      <c r="N26" s="190"/>
      <c r="O26" s="191"/>
    </row>
    <row r="27" spans="1:14" s="8" customFormat="1" ht="28.5" customHeight="1">
      <c r="A27" s="112"/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</row>
    <row r="28" ht="15.75" thickBot="1"/>
    <row r="29" spans="1:14" s="86" customFormat="1" ht="43.5" customHeight="1" thickBot="1">
      <c r="A29" s="242" t="s">
        <v>60</v>
      </c>
      <c r="B29" s="243"/>
      <c r="C29" s="243"/>
      <c r="D29" s="243"/>
      <c r="E29" s="243"/>
      <c r="F29" s="243"/>
      <c r="G29" s="243"/>
      <c r="H29" s="244"/>
      <c r="I29" s="245">
        <f>I26+RAD!H21</f>
        <v>405999.9991668</v>
      </c>
      <c r="J29" s="246"/>
      <c r="K29" s="88"/>
      <c r="L29" s="278"/>
      <c r="M29" s="278"/>
      <c r="N29" s="204"/>
    </row>
    <row r="30" spans="11:14" ht="30" customHeight="1">
      <c r="K30" s="126"/>
      <c r="L30" s="268"/>
      <c r="M30" s="268"/>
      <c r="N30" s="155"/>
    </row>
    <row r="31" spans="12:14" ht="15">
      <c r="L31" s="205"/>
      <c r="M31" s="206"/>
      <c r="N31" s="155"/>
    </row>
    <row r="32" spans="12:14" ht="15">
      <c r="L32" s="205"/>
      <c r="M32" s="206"/>
      <c r="N32" s="155"/>
    </row>
  </sheetData>
  <sheetProtection/>
  <mergeCells count="40">
    <mergeCell ref="N9:P9"/>
    <mergeCell ref="A29:H29"/>
    <mergeCell ref="I29:J29"/>
    <mergeCell ref="L29:M29"/>
    <mergeCell ref="L26:M26"/>
    <mergeCell ref="B27:N27"/>
    <mergeCell ref="L2:N3"/>
    <mergeCell ref="L4:N4"/>
    <mergeCell ref="L5:N5"/>
    <mergeCell ref="B8:B9"/>
    <mergeCell ref="J8:K8"/>
    <mergeCell ref="L8:M8"/>
    <mergeCell ref="L30:M30"/>
    <mergeCell ref="H6:K6"/>
    <mergeCell ref="A1:G1"/>
    <mergeCell ref="H9:I9"/>
    <mergeCell ref="J9:K9"/>
    <mergeCell ref="C7:G7"/>
    <mergeCell ref="H7:K7"/>
    <mergeCell ref="J22:K22"/>
    <mergeCell ref="A25:K25"/>
    <mergeCell ref="A3:K3"/>
    <mergeCell ref="C19:G19"/>
    <mergeCell ref="H19:K19"/>
    <mergeCell ref="H18:I18"/>
    <mergeCell ref="C18:G18"/>
    <mergeCell ref="J18:K18"/>
    <mergeCell ref="A4:K4"/>
    <mergeCell ref="H8:I8"/>
    <mergeCell ref="C6:G6"/>
    <mergeCell ref="H20:K20"/>
    <mergeCell ref="C20:G20"/>
    <mergeCell ref="C5:K5"/>
    <mergeCell ref="L25:M25"/>
    <mergeCell ref="A26:H26"/>
    <mergeCell ref="I26:J26"/>
    <mergeCell ref="B21:B22"/>
    <mergeCell ref="H21:I21"/>
    <mergeCell ref="J21:K21"/>
    <mergeCell ref="H22:I22"/>
  </mergeCells>
  <printOptions/>
  <pageMargins left="0.35433070866141736" right="0.15748031496062992" top="0.15748031496062992" bottom="0.2362204724409449" header="0.3937007874015748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="90" zoomScaleNormal="90" zoomScalePageLayoutView="0" workbookViewId="0" topLeftCell="A13">
      <selection activeCell="L18" sqref="L18:N18"/>
    </sheetView>
  </sheetViews>
  <sheetFormatPr defaultColWidth="17.625" defaultRowHeight="15.75"/>
  <cols>
    <col min="1" max="1" width="4.125" style="7" customWidth="1"/>
    <col min="2" max="2" width="29.375" style="8" customWidth="1"/>
    <col min="3" max="3" width="10.625" style="8" customWidth="1"/>
    <col min="4" max="4" width="10.00390625" style="8" customWidth="1"/>
    <col min="5" max="5" width="9.25390625" style="8" customWidth="1"/>
    <col min="6" max="6" width="8.375" style="8" customWidth="1"/>
    <col min="7" max="7" width="12.00390625" style="8" customWidth="1"/>
    <col min="8" max="8" width="9.75390625" style="8" customWidth="1"/>
    <col min="9" max="9" width="11.125" style="8" customWidth="1"/>
    <col min="10" max="10" width="13.375" style="4" customWidth="1"/>
    <col min="11" max="11" width="15.375" style="2" customWidth="1"/>
    <col min="12" max="12" width="11.625" style="7" customWidth="1"/>
    <col min="13" max="13" width="12.125" style="8" customWidth="1"/>
    <col min="14" max="14" width="12.625" style="8" customWidth="1"/>
    <col min="15" max="16384" width="17.625" style="8" customWidth="1"/>
  </cols>
  <sheetData>
    <row r="1" spans="1:12" s="1" customFormat="1" ht="15.75" customHeight="1">
      <c r="A1" s="312" t="s">
        <v>8</v>
      </c>
      <c r="B1" s="312"/>
      <c r="C1" s="312"/>
      <c r="D1" s="312"/>
      <c r="E1" s="312"/>
      <c r="F1" s="312"/>
      <c r="G1" s="312"/>
      <c r="J1" s="117"/>
      <c r="L1" s="156" t="s">
        <v>34</v>
      </c>
    </row>
    <row r="2" spans="9:11" ht="34.5" customHeight="1" thickBot="1">
      <c r="I2" s="9"/>
      <c r="J2" s="116"/>
      <c r="K2" s="116"/>
    </row>
    <row r="3" spans="2:12" ht="24.75" customHeight="1">
      <c r="B3" s="254" t="s">
        <v>54</v>
      </c>
      <c r="C3" s="254"/>
      <c r="D3" s="254"/>
      <c r="E3" s="254"/>
      <c r="F3" s="254"/>
      <c r="G3" s="254"/>
      <c r="H3" s="254"/>
      <c r="I3" s="60"/>
      <c r="J3" s="281" t="s">
        <v>53</v>
      </c>
      <c r="K3" s="282"/>
      <c r="L3" s="283"/>
    </row>
    <row r="4" spans="2:12" ht="22.5" customHeight="1">
      <c r="B4" s="318" t="s">
        <v>18</v>
      </c>
      <c r="C4" s="318"/>
      <c r="D4" s="318"/>
      <c r="E4" s="318"/>
      <c r="F4" s="318"/>
      <c r="G4" s="318"/>
      <c r="H4" s="318"/>
      <c r="I4" s="38"/>
      <c r="J4" s="284"/>
      <c r="K4" s="285"/>
      <c r="L4" s="286"/>
    </row>
    <row r="5" spans="3:12" ht="24.75" customHeight="1" thickBot="1">
      <c r="C5" s="319" t="s">
        <v>50</v>
      </c>
      <c r="D5" s="319"/>
      <c r="E5" s="319"/>
      <c r="F5" s="319"/>
      <c r="G5" s="319"/>
      <c r="H5" s="319"/>
      <c r="I5" s="319"/>
      <c r="J5" s="287" t="s">
        <v>52</v>
      </c>
      <c r="K5" s="288"/>
      <c r="L5" s="289"/>
    </row>
    <row r="6" spans="2:12" ht="33.75" customHeight="1" thickBot="1">
      <c r="B6" s="64" t="s">
        <v>13</v>
      </c>
      <c r="C6" s="294" t="s">
        <v>19</v>
      </c>
      <c r="D6" s="295"/>
      <c r="E6" s="295"/>
      <c r="F6" s="295"/>
      <c r="G6" s="296"/>
      <c r="H6" s="316" t="s">
        <v>14</v>
      </c>
      <c r="I6" s="317"/>
      <c r="J6" s="290" t="s">
        <v>55</v>
      </c>
      <c r="K6" s="291"/>
      <c r="L6" s="292"/>
    </row>
    <row r="7" spans="1:14" s="3" customFormat="1" ht="24.75" customHeight="1" thickBot="1">
      <c r="A7" s="37"/>
      <c r="B7" s="59">
        <v>203000</v>
      </c>
      <c r="C7" s="302">
        <f>ROUND(B7*90%,2)</f>
        <v>182700</v>
      </c>
      <c r="D7" s="303"/>
      <c r="E7" s="303"/>
      <c r="F7" s="303"/>
      <c r="G7" s="304"/>
      <c r="H7" s="305">
        <f>ROUND(B7*10%,2)</f>
        <v>20300</v>
      </c>
      <c r="I7" s="306"/>
      <c r="J7" s="307"/>
      <c r="K7" s="307"/>
      <c r="L7" s="324" t="s">
        <v>61</v>
      </c>
      <c r="M7" s="324"/>
      <c r="N7" s="324"/>
    </row>
    <row r="8" spans="2:10" ht="21" customHeight="1" hidden="1" thickBot="1">
      <c r="B8" s="48"/>
      <c r="C8" s="43"/>
      <c r="D8" s="43"/>
      <c r="E8" s="43"/>
      <c r="F8" s="43"/>
      <c r="G8" s="43"/>
      <c r="H8" s="39"/>
      <c r="I8" s="40"/>
      <c r="J8" s="6"/>
    </row>
    <row r="9" spans="2:10" ht="14.25" customHeight="1" hidden="1" thickBot="1">
      <c r="B9" s="48"/>
      <c r="C9" s="43"/>
      <c r="D9" s="43"/>
      <c r="E9" s="43"/>
      <c r="F9" s="43"/>
      <c r="G9" s="43"/>
      <c r="H9" s="39"/>
      <c r="I9" s="40"/>
      <c r="J9" s="6"/>
    </row>
    <row r="10" spans="1:14" s="5" customFormat="1" ht="54.75" customHeight="1" thickBot="1">
      <c r="A10" s="196" t="s">
        <v>15</v>
      </c>
      <c r="B10" s="197" t="s">
        <v>10</v>
      </c>
      <c r="C10" s="198" t="s">
        <v>26</v>
      </c>
      <c r="D10" s="51" t="s">
        <v>27</v>
      </c>
      <c r="E10" s="199" t="s">
        <v>28</v>
      </c>
      <c r="F10" s="55" t="s">
        <v>29</v>
      </c>
      <c r="G10" s="200" t="s">
        <v>11</v>
      </c>
      <c r="H10" s="201" t="s">
        <v>16</v>
      </c>
      <c r="I10" s="200" t="s">
        <v>11</v>
      </c>
      <c r="J10" s="202" t="s">
        <v>5</v>
      </c>
      <c r="K10" s="144" t="s">
        <v>51</v>
      </c>
      <c r="L10" s="203" t="s">
        <v>56</v>
      </c>
      <c r="M10" s="209" t="s">
        <v>57</v>
      </c>
      <c r="N10" s="216" t="s">
        <v>59</v>
      </c>
    </row>
    <row r="11" spans="1:14" s="5" customFormat="1" ht="36.75" customHeight="1">
      <c r="A11" s="45">
        <v>2</v>
      </c>
      <c r="B11" s="192" t="s">
        <v>32</v>
      </c>
      <c r="C11" s="139">
        <f aca="true" t="shared" si="0" ref="C11:C17">D11+E11+F11</f>
        <v>632</v>
      </c>
      <c r="D11" s="125">
        <v>435</v>
      </c>
      <c r="E11" s="140">
        <v>162</v>
      </c>
      <c r="F11" s="140">
        <v>35</v>
      </c>
      <c r="G11" s="193">
        <f>C11*C19</f>
        <v>40339.016024</v>
      </c>
      <c r="H11" s="194">
        <v>30</v>
      </c>
      <c r="I11" s="195">
        <f>H11*H19</f>
        <v>20300.00001</v>
      </c>
      <c r="J11" s="141">
        <f aca="true" t="shared" si="1" ref="J11:J16">C11+H11</f>
        <v>662</v>
      </c>
      <c r="K11" s="168">
        <f aca="true" t="shared" si="2" ref="K11:K16">G11+I11</f>
        <v>60639.016034</v>
      </c>
      <c r="L11" s="223"/>
      <c r="M11" s="224">
        <v>30000</v>
      </c>
      <c r="N11" s="225">
        <v>30639.02</v>
      </c>
    </row>
    <row r="12" spans="1:14" s="65" customFormat="1" ht="30" customHeight="1">
      <c r="A12" s="45">
        <v>3</v>
      </c>
      <c r="B12" s="91" t="s">
        <v>41</v>
      </c>
      <c r="C12" s="89">
        <f>D12+E12+F12</f>
        <v>249</v>
      </c>
      <c r="D12" s="79">
        <v>174</v>
      </c>
      <c r="E12" s="78">
        <v>48</v>
      </c>
      <c r="F12" s="78">
        <v>27</v>
      </c>
      <c r="G12" s="90">
        <f>C12*C19</f>
        <v>15893.061693</v>
      </c>
      <c r="H12" s="166">
        <v>0</v>
      </c>
      <c r="I12" s="142">
        <f>H12*H19</f>
        <v>0</v>
      </c>
      <c r="J12" s="141">
        <f t="shared" si="1"/>
        <v>249</v>
      </c>
      <c r="K12" s="168">
        <f t="shared" si="2"/>
        <v>15893.061693</v>
      </c>
      <c r="L12" s="226"/>
      <c r="M12" s="227">
        <v>15893.06</v>
      </c>
      <c r="N12" s="228"/>
    </row>
    <row r="13" spans="1:14" s="65" customFormat="1" ht="30" customHeight="1">
      <c r="A13" s="49">
        <v>4</v>
      </c>
      <c r="B13" s="138" t="s">
        <v>45</v>
      </c>
      <c r="C13" s="89">
        <f>D13+E13+F13</f>
        <v>719</v>
      </c>
      <c r="D13" s="79">
        <v>582</v>
      </c>
      <c r="E13" s="187">
        <v>102</v>
      </c>
      <c r="F13" s="78">
        <v>35</v>
      </c>
      <c r="G13" s="90">
        <f>C13*C19</f>
        <v>45892.013483</v>
      </c>
      <c r="H13" s="125">
        <v>0</v>
      </c>
      <c r="I13" s="124">
        <v>0</v>
      </c>
      <c r="J13" s="141">
        <f t="shared" si="1"/>
        <v>719</v>
      </c>
      <c r="K13" s="168">
        <f t="shared" si="2"/>
        <v>45892.013483</v>
      </c>
      <c r="L13" s="226">
        <v>13313.59</v>
      </c>
      <c r="M13" s="227">
        <v>32578.42</v>
      </c>
      <c r="N13" s="228"/>
    </row>
    <row r="14" spans="1:14" s="65" customFormat="1" ht="30" customHeight="1">
      <c r="A14" s="45">
        <v>5</v>
      </c>
      <c r="B14" s="138" t="s">
        <v>46</v>
      </c>
      <c r="C14" s="89">
        <f>D14+E14+F14</f>
        <v>319.4</v>
      </c>
      <c r="D14" s="79">
        <v>224</v>
      </c>
      <c r="E14" s="78">
        <v>68.4</v>
      </c>
      <c r="F14" s="78">
        <v>27</v>
      </c>
      <c r="G14" s="90">
        <f>C14*C19</f>
        <v>20386.521705799998</v>
      </c>
      <c r="H14" s="125">
        <v>0</v>
      </c>
      <c r="I14" s="124">
        <v>0</v>
      </c>
      <c r="J14" s="141">
        <f t="shared" si="1"/>
        <v>319.4</v>
      </c>
      <c r="K14" s="168">
        <f t="shared" si="2"/>
        <v>20386.521705799998</v>
      </c>
      <c r="L14" s="226"/>
      <c r="M14" s="227">
        <v>20386.52</v>
      </c>
      <c r="N14" s="228"/>
    </row>
    <row r="15" spans="1:14" s="65" customFormat="1" ht="30" customHeight="1">
      <c r="A15" s="49">
        <v>6</v>
      </c>
      <c r="B15" s="62" t="s">
        <v>30</v>
      </c>
      <c r="C15" s="57">
        <f t="shared" si="0"/>
        <v>214</v>
      </c>
      <c r="D15" s="79">
        <v>123</v>
      </c>
      <c r="E15" s="78">
        <v>56</v>
      </c>
      <c r="F15" s="78">
        <v>35</v>
      </c>
      <c r="G15" s="58">
        <f>C15*C19</f>
        <v>13659.097198</v>
      </c>
      <c r="H15" s="46">
        <v>0</v>
      </c>
      <c r="I15" s="47">
        <v>0</v>
      </c>
      <c r="J15" s="141">
        <f t="shared" si="1"/>
        <v>214</v>
      </c>
      <c r="K15" s="168">
        <f t="shared" si="2"/>
        <v>13659.097198</v>
      </c>
      <c r="L15" s="226"/>
      <c r="M15" s="227">
        <v>13659.1</v>
      </c>
      <c r="N15" s="228"/>
    </row>
    <row r="16" spans="1:14" s="65" customFormat="1" ht="30" customHeight="1">
      <c r="A16" s="45">
        <v>7</v>
      </c>
      <c r="B16" s="63" t="s">
        <v>48</v>
      </c>
      <c r="C16" s="57">
        <f t="shared" si="0"/>
        <v>521</v>
      </c>
      <c r="D16" s="79">
        <v>451</v>
      </c>
      <c r="E16" s="78">
        <v>52</v>
      </c>
      <c r="F16" s="78">
        <v>18</v>
      </c>
      <c r="G16" s="58">
        <f>C16*C19</f>
        <v>33254.157197</v>
      </c>
      <c r="H16" s="53">
        <v>0</v>
      </c>
      <c r="I16" s="54">
        <v>0</v>
      </c>
      <c r="J16" s="141">
        <f t="shared" si="1"/>
        <v>521</v>
      </c>
      <c r="K16" s="168">
        <f t="shared" si="2"/>
        <v>33254.157197</v>
      </c>
      <c r="L16" s="226">
        <v>13400</v>
      </c>
      <c r="M16" s="227">
        <v>19854.16</v>
      </c>
      <c r="N16" s="228"/>
    </row>
    <row r="17" spans="1:14" s="65" customFormat="1" ht="25.5" customHeight="1" thickBot="1">
      <c r="A17" s="158">
        <v>8</v>
      </c>
      <c r="B17" s="159" t="s">
        <v>49</v>
      </c>
      <c r="C17" s="160">
        <f t="shared" si="0"/>
        <v>208</v>
      </c>
      <c r="D17" s="161">
        <v>125</v>
      </c>
      <c r="E17" s="162">
        <v>48</v>
      </c>
      <c r="F17" s="162">
        <v>35</v>
      </c>
      <c r="G17" s="163">
        <f>C17*C19</f>
        <v>13276.131856</v>
      </c>
      <c r="H17" s="164">
        <v>0</v>
      </c>
      <c r="I17" s="165">
        <v>0</v>
      </c>
      <c r="J17" s="167">
        <f>C17+H17</f>
        <v>208</v>
      </c>
      <c r="K17" s="169">
        <f>G17+I17</f>
        <v>13276.131856</v>
      </c>
      <c r="L17" s="229"/>
      <c r="M17" s="230">
        <v>13276.13</v>
      </c>
      <c r="N17" s="231"/>
    </row>
    <row r="18" spans="1:14" s="68" customFormat="1" ht="42.75" customHeight="1" thickBot="1">
      <c r="A18" s="66"/>
      <c r="B18" s="67" t="s">
        <v>42</v>
      </c>
      <c r="C18" s="234">
        <f aca="true" t="shared" si="3" ref="C18:L18">SUM(C11:C17)</f>
        <v>2862.4</v>
      </c>
      <c r="D18" s="234">
        <f t="shared" si="3"/>
        <v>2114</v>
      </c>
      <c r="E18" s="234">
        <f t="shared" si="3"/>
        <v>536.4</v>
      </c>
      <c r="F18" s="234">
        <f t="shared" si="3"/>
        <v>212</v>
      </c>
      <c r="G18" s="234">
        <f t="shared" si="3"/>
        <v>182699.99915679998</v>
      </c>
      <c r="H18" s="234">
        <f t="shared" si="3"/>
        <v>30</v>
      </c>
      <c r="I18" s="235">
        <f t="shared" si="3"/>
        <v>20300.00001</v>
      </c>
      <c r="J18" s="234">
        <f t="shared" si="3"/>
        <v>2892.4</v>
      </c>
      <c r="K18" s="145">
        <f t="shared" si="3"/>
        <v>202999.9991668</v>
      </c>
      <c r="L18" s="232">
        <f t="shared" si="3"/>
        <v>26713.59</v>
      </c>
      <c r="M18" s="233">
        <f>SUM(M11:M17)</f>
        <v>145647.39</v>
      </c>
      <c r="N18" s="234">
        <f>SUM(N11:N17)</f>
        <v>30639.02</v>
      </c>
    </row>
    <row r="19" spans="1:12" s="65" customFormat="1" ht="33.75" customHeight="1" thickBot="1">
      <c r="A19" s="69"/>
      <c r="B19" s="72" t="s">
        <v>22</v>
      </c>
      <c r="C19" s="300">
        <f>ROUND(C7/C18,6)</f>
        <v>63.827557</v>
      </c>
      <c r="D19" s="313"/>
      <c r="E19" s="313"/>
      <c r="F19" s="313"/>
      <c r="G19" s="314"/>
      <c r="H19" s="300">
        <f>ROUND(H7/H18,6)</f>
        <v>676.666667</v>
      </c>
      <c r="I19" s="301"/>
      <c r="J19" s="70"/>
      <c r="K19" s="68"/>
      <c r="L19" s="69"/>
    </row>
    <row r="20" spans="1:12" s="75" customFormat="1" ht="13.5" customHeight="1" hidden="1" thickBot="1">
      <c r="A20" s="71"/>
      <c r="B20" s="72" t="s">
        <v>21</v>
      </c>
      <c r="C20" s="309" t="e">
        <f>ROUND(#REF!/#REF!,6)</f>
        <v>#REF!</v>
      </c>
      <c r="D20" s="310"/>
      <c r="E20" s="310"/>
      <c r="F20" s="310"/>
      <c r="G20" s="311"/>
      <c r="H20" s="309" t="e">
        <f>ROUND(#REF!/#REF!,6)</f>
        <v>#REF!</v>
      </c>
      <c r="I20" s="315"/>
      <c r="J20" s="73"/>
      <c r="K20" s="74"/>
      <c r="L20" s="71"/>
    </row>
    <row r="21" spans="1:12" s="87" customFormat="1" ht="34.5" customHeight="1" thickBot="1">
      <c r="A21" s="297" t="s">
        <v>40</v>
      </c>
      <c r="B21" s="298"/>
      <c r="C21" s="298"/>
      <c r="D21" s="298"/>
      <c r="E21" s="298"/>
      <c r="F21" s="298"/>
      <c r="G21" s="298"/>
      <c r="H21" s="245">
        <f>K18</f>
        <v>202999.9991668</v>
      </c>
      <c r="I21" s="299"/>
      <c r="J21" s="308"/>
      <c r="K21" s="308"/>
      <c r="L21" s="189"/>
    </row>
    <row r="22" spans="2:12" ht="12" customHeight="1">
      <c r="B22" s="118"/>
      <c r="C22" s="118"/>
      <c r="D22" s="118"/>
      <c r="E22" s="118"/>
      <c r="F22" s="118"/>
      <c r="G22" s="118"/>
      <c r="H22" s="118"/>
      <c r="I22" s="118"/>
      <c r="J22" s="120"/>
      <c r="K22" s="120"/>
      <c r="L22" s="157"/>
    </row>
    <row r="23" spans="1:13" s="11" customFormat="1" ht="21.75" customHeight="1">
      <c r="A23" s="280"/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</row>
    <row r="24" spans="10:12" ht="18">
      <c r="J24" s="76"/>
      <c r="K24" s="77"/>
      <c r="L24" s="157"/>
    </row>
  </sheetData>
  <sheetProtection/>
  <mergeCells count="21">
    <mergeCell ref="L7:N7"/>
    <mergeCell ref="J21:K21"/>
    <mergeCell ref="C20:G20"/>
    <mergeCell ref="A1:G1"/>
    <mergeCell ref="C19:G19"/>
    <mergeCell ref="H20:I20"/>
    <mergeCell ref="H6:I6"/>
    <mergeCell ref="B3:H3"/>
    <mergeCell ref="B4:H4"/>
    <mergeCell ref="C5:I5"/>
    <mergeCell ref="J5:L5"/>
    <mergeCell ref="C6:G6"/>
    <mergeCell ref="J3:L4"/>
    <mergeCell ref="J6:L6"/>
    <mergeCell ref="A23:M23"/>
    <mergeCell ref="A21:G21"/>
    <mergeCell ref="H21:I21"/>
    <mergeCell ref="H19:I19"/>
    <mergeCell ref="C7:G7"/>
    <mergeCell ref="H7:I7"/>
    <mergeCell ref="J7:K7"/>
  </mergeCells>
  <printOptions/>
  <pageMargins left="0.4330708661417323" right="0.2362204724409449" top="0.15748031496062992" bottom="0.15748031496062992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StefanS</dc:creator>
  <cp:keywords/>
  <dc:description/>
  <cp:lastModifiedBy>Marinela Ichim</cp:lastModifiedBy>
  <cp:lastPrinted>2023-10-26T06:08:19Z</cp:lastPrinted>
  <dcterms:created xsi:type="dcterms:W3CDTF">2010-04-21T13:22:55Z</dcterms:created>
  <dcterms:modified xsi:type="dcterms:W3CDTF">2023-10-30T08:50:23Z</dcterms:modified>
  <cp:category/>
  <cp:version/>
  <cp:contentType/>
  <cp:contentStatus/>
</cp:coreProperties>
</file>