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tabRatio="582" activeTab="1"/>
  </bookViews>
  <sheets>
    <sheet name="LAB" sheetId="1" r:id="rId1"/>
    <sheet name="RAD" sheetId="2" r:id="rId2"/>
  </sheets>
  <definedNames/>
  <calcPr fullCalcOnLoad="1"/>
</workbook>
</file>

<file path=xl/sharedStrings.xml><?xml version="1.0" encoding="utf-8"?>
<sst xmlns="http://schemas.openxmlformats.org/spreadsheetml/2006/main" count="95" uniqueCount="65">
  <si>
    <t>Valoare totala repartizata pe criterii, din care:</t>
  </si>
  <si>
    <t xml:space="preserve">NR. CRT. </t>
  </si>
  <si>
    <t xml:space="preserve">CMI Varzaru Victoria  </t>
  </si>
  <si>
    <t>NR PUNCTE</t>
  </si>
  <si>
    <t>TOTAL PUNCTAJ</t>
  </si>
  <si>
    <t>INVESTIGATII PARACLINICE - ANALIZE DE LABORATOR</t>
  </si>
  <si>
    <t>criteriul calitate (50%)</t>
  </si>
  <si>
    <t>CASA DE ASIGURARI DE SANATATE BRAILA</t>
  </si>
  <si>
    <t>MEDICOTEST</t>
  </si>
  <si>
    <t>FURNIZOR</t>
  </si>
  <si>
    <t>VALOARE</t>
  </si>
  <si>
    <t>Total furnizori locali</t>
  </si>
  <si>
    <t>Valoare totala repartizata pe criterii, din care :</t>
  </si>
  <si>
    <t>criteriul de disponibilitate     (10%)</t>
  </si>
  <si>
    <t xml:space="preserve">nr. crt. </t>
  </si>
  <si>
    <t>NR PCT</t>
  </si>
  <si>
    <t>criteriul de evaluare resurse (50%)</t>
  </si>
  <si>
    <t>RADIOLOGIE - IMAGISTICA MEDICALA</t>
  </si>
  <si>
    <t>criteriul de evaluare resurse (90%)</t>
  </si>
  <si>
    <t>Valoare punct - laboratoare Braila</t>
  </si>
  <si>
    <t>Valoare punct RADIOLOGIE - externi</t>
  </si>
  <si>
    <t>Valoare punct RADIOLOGIE-IMAGISTICA</t>
  </si>
  <si>
    <t>Sp de Pneumoftiziologie - laborator ambulatoriu</t>
  </si>
  <si>
    <t>50% cf RENAR</t>
  </si>
  <si>
    <t>50% cf Scheme testare</t>
  </si>
  <si>
    <t>NR PUNCTE, din care:</t>
  </si>
  <si>
    <t>Puncte aparatura</t>
  </si>
  <si>
    <t>Puncte reusrse umane</t>
  </si>
  <si>
    <t>Puncte logistica</t>
  </si>
  <si>
    <t>SC RIM DR. BANCEANU ELENA</t>
  </si>
  <si>
    <t>SC INVESTIGATII PRAXIS</t>
  </si>
  <si>
    <t>Sp de Pneumoftiziologie - radiologie ambulatoriu</t>
  </si>
  <si>
    <t>criteriul calitate (50%) *)</t>
  </si>
  <si>
    <t>50%</t>
  </si>
  <si>
    <t>NR. CRT</t>
  </si>
  <si>
    <t>SC CYTOPATH SRL BRAILA</t>
  </si>
  <si>
    <t>TOTAL GENERAL pt LABORATOARE AMBULATORIU =</t>
  </si>
  <si>
    <t>TOTAL GENERAL pt RADIOLOGIE AMBULATORIU =</t>
  </si>
  <si>
    <t>VENETIA MEDICAL</t>
  </si>
  <si>
    <t>TOTAL furnizori locali RADIOLOGIE - IMAGISTICA</t>
  </si>
  <si>
    <t xml:space="preserve">*) NOTA1: Pentru laboratoarele de anatomie-patologica nu se aplica Criteriul de calitate. </t>
  </si>
  <si>
    <t>MEDIMA HEALTH SA</t>
  </si>
  <si>
    <t>CENTRUL MEDICAL MATEUS</t>
  </si>
  <si>
    <t>criterii conform Anexei 19 din Ordinul 1857/441/2023</t>
  </si>
  <si>
    <t>KALIOPHION SRL</t>
  </si>
  <si>
    <t>MNT HEALTHCARE EUROPE SRL</t>
  </si>
  <si>
    <t>criterii conform Anexei 20 din Ordinul 1857/441/2023</t>
  </si>
  <si>
    <t>Credit de angajament IANUARIE 2024</t>
  </si>
  <si>
    <t xml:space="preserve">cf Filei de buget cu nr. CC10243/28.12.2023 </t>
  </si>
  <si>
    <t>Suma contracte IANUARIE  2023</t>
  </si>
  <si>
    <t>CALCULUL SUMELOR alocate pentru ianuarie  2024</t>
  </si>
  <si>
    <t>CALCULUL SUMELOR alocate  pentru ianuarie  2024</t>
  </si>
  <si>
    <t>Suma contracte IANUARIE  2024</t>
  </si>
  <si>
    <t>DR. MARDARE SEBASTIAN -EKO</t>
  </si>
  <si>
    <t>DR CRISTEA ELENA - EKO</t>
  </si>
  <si>
    <t>RADOVA MEDICAL - EKO</t>
  </si>
  <si>
    <t>DR. VODA RALUCA - EKO</t>
  </si>
  <si>
    <t>DR.Stamate Maria-Magdalena- Rad dent.</t>
  </si>
  <si>
    <t>Policlinica copii "VENETIA" - EKO</t>
  </si>
  <si>
    <t>Spital FAUREI - EKO cabinete spec.</t>
  </si>
  <si>
    <t>SP JUDETEAN - EKO cabinete spec.</t>
  </si>
  <si>
    <t>Spital Judetean - radiologie imagistica ambulatoriu</t>
  </si>
  <si>
    <t>ANIMA Speciality Medical Services SRL (preluare DIAMED Center)</t>
  </si>
  <si>
    <t>]i Notei de fundamentare nr. 36202/29.12.2023</t>
  </si>
  <si>
    <t>TOTAL IANUARIE 2024 PARACLINICE   =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</si>
</sst>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00000"/>
    <numFmt numFmtId="175" formatCode="#,##0.0000"/>
    <numFmt numFmtId="176" formatCode="#,##0.000000000000000000"/>
    <numFmt numFmtId="177" formatCode="#,##0.0000000000"/>
    <numFmt numFmtId="178" formatCode="#,##0.00000000"/>
    <numFmt numFmtId="179" formatCode="0.000000"/>
    <numFmt numFmtId="180" formatCode="#,##0.000"/>
  </numFmts>
  <fonts count="67">
    <font>
      <sz val="12"/>
      <name val="Times New Roman"/>
      <family val="0"/>
    </font>
    <font>
      <sz val="10"/>
      <name val="TimesRomanR"/>
      <family val="0"/>
    </font>
    <font>
      <sz val="12"/>
      <name val="TimesRomanR"/>
      <family val="0"/>
    </font>
    <font>
      <sz val="14"/>
      <name val="TimesRomanR"/>
      <family val="0"/>
    </font>
    <font>
      <b/>
      <sz val="10"/>
      <name val="TimesRomanR"/>
      <family val="0"/>
    </font>
    <font>
      <b/>
      <sz val="12"/>
      <name val="TimesRomanR"/>
      <family val="0"/>
    </font>
    <font>
      <b/>
      <sz val="14"/>
      <name val="TimesRomanR"/>
      <family val="0"/>
    </font>
    <font>
      <b/>
      <i/>
      <sz val="12"/>
      <name val="TimesRomanR"/>
      <family val="0"/>
    </font>
    <font>
      <b/>
      <sz val="14"/>
      <color indexed="8"/>
      <name val="TimesRomanR"/>
      <family val="0"/>
    </font>
    <font>
      <sz val="10"/>
      <color indexed="8"/>
      <name val="TimesRomanR"/>
      <family val="0"/>
    </font>
    <font>
      <b/>
      <sz val="12"/>
      <color indexed="8"/>
      <name val="TimesRomanR"/>
      <family val="0"/>
    </font>
    <font>
      <b/>
      <i/>
      <sz val="12"/>
      <color indexed="8"/>
      <name val="TimesRomanR"/>
      <family val="0"/>
    </font>
    <font>
      <b/>
      <sz val="10"/>
      <color indexed="8"/>
      <name val="TimesRomanR"/>
      <family val="0"/>
    </font>
    <font>
      <sz val="12"/>
      <color indexed="8"/>
      <name val="TimesRomanR"/>
      <family val="0"/>
    </font>
    <font>
      <b/>
      <sz val="11"/>
      <color indexed="8"/>
      <name val="TimesRomanR"/>
      <family val="0"/>
    </font>
    <font>
      <sz val="10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RomanR"/>
      <family val="0"/>
    </font>
    <font>
      <sz val="11"/>
      <name val="TimesRomanR"/>
      <family val="0"/>
    </font>
    <font>
      <sz val="11"/>
      <color indexed="8"/>
      <name val="TimesRomanR"/>
      <family val="0"/>
    </font>
    <font>
      <sz val="8"/>
      <color indexed="8"/>
      <name val="TimesRomanR"/>
      <family val="0"/>
    </font>
    <font>
      <b/>
      <sz val="16"/>
      <color indexed="8"/>
      <name val="TimesRomanR"/>
      <family val="0"/>
    </font>
    <font>
      <sz val="15"/>
      <color indexed="8"/>
      <name val="TimesRomanR"/>
      <family val="0"/>
    </font>
    <font>
      <sz val="14"/>
      <color indexed="8"/>
      <name val="TimesRomanR"/>
      <family val="0"/>
    </font>
    <font>
      <b/>
      <i/>
      <sz val="20"/>
      <name val="TimesRomanR"/>
      <family val="0"/>
    </font>
    <font>
      <b/>
      <sz val="18"/>
      <color indexed="8"/>
      <name val="TimesRomanR"/>
      <family val="0"/>
    </font>
    <font>
      <b/>
      <i/>
      <sz val="14"/>
      <color indexed="8"/>
      <name val="TimesRomanR"/>
      <family val="0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i/>
      <sz val="16"/>
      <color indexed="8"/>
      <name val="TimesRomanR"/>
      <family val="0"/>
    </font>
    <font>
      <b/>
      <sz val="13"/>
      <name val="TimesRoman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TimesRoman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TimesRomanR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54" fillId="27" borderId="0" applyNumberFormat="0" applyBorder="0" applyAlignment="0" applyProtection="0"/>
    <xf numFmtId="0" fontId="55" fillId="26" borderId="3" applyNumberFormat="0" applyAlignment="0" applyProtection="0"/>
    <xf numFmtId="0" fontId="56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1" borderId="9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4" fontId="1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4" fontId="6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4" fontId="0" fillId="0" borderId="0" xfId="0" applyNumberFormat="1" applyAlignment="1">
      <alignment wrapText="1"/>
    </xf>
    <xf numFmtId="4" fontId="0" fillId="0" borderId="0" xfId="0" applyNumberFormat="1" applyBorder="1" applyAlignment="1">
      <alignment wrapText="1"/>
    </xf>
    <xf numFmtId="4" fontId="8" fillId="0" borderId="0" xfId="0" applyNumberFormat="1" applyFont="1" applyAlignment="1">
      <alignment horizontal="left" wrapText="1"/>
    </xf>
    <xf numFmtId="4" fontId="9" fillId="0" borderId="0" xfId="0" applyNumberFormat="1" applyFont="1" applyAlignment="1">
      <alignment wrapText="1"/>
    </xf>
    <xf numFmtId="4" fontId="10" fillId="0" borderId="0" xfId="0" applyNumberFormat="1" applyFont="1" applyAlignment="1">
      <alignment wrapText="1"/>
    </xf>
    <xf numFmtId="1" fontId="8" fillId="0" borderId="0" xfId="0" applyNumberFormat="1" applyFont="1" applyAlignment="1">
      <alignment horizontal="center" wrapText="1"/>
    </xf>
    <xf numFmtId="1" fontId="9" fillId="0" borderId="0" xfId="0" applyNumberFormat="1" applyFont="1" applyAlignment="1">
      <alignment horizontal="center" wrapText="1"/>
    </xf>
    <xf numFmtId="4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wrapText="1"/>
    </xf>
    <xf numFmtId="4" fontId="13" fillId="0" borderId="10" xfId="0" applyNumberFormat="1" applyFont="1" applyBorder="1" applyAlignment="1">
      <alignment wrapText="1"/>
    </xf>
    <xf numFmtId="4" fontId="13" fillId="0" borderId="0" xfId="0" applyNumberFormat="1" applyFont="1" applyFill="1" applyAlignment="1">
      <alignment wrapText="1"/>
    </xf>
    <xf numFmtId="4" fontId="13" fillId="0" borderId="0" xfId="0" applyNumberFormat="1" applyFont="1" applyFill="1" applyAlignment="1">
      <alignment horizontal="center" vertical="center" wrapText="1"/>
    </xf>
    <xf numFmtId="4" fontId="13" fillId="0" borderId="0" xfId="0" applyNumberFormat="1" applyFont="1" applyFill="1" applyAlignment="1">
      <alignment horizontal="center" wrapText="1"/>
    </xf>
    <xf numFmtId="1" fontId="9" fillId="0" borderId="11" xfId="0" applyNumberFormat="1" applyFont="1" applyBorder="1" applyAlignment="1">
      <alignment horizont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wrapText="1"/>
    </xf>
    <xf numFmtId="1" fontId="9" fillId="0" borderId="14" xfId="0" applyNumberFormat="1" applyFont="1" applyBorder="1" applyAlignment="1">
      <alignment horizontal="center" wrapText="1"/>
    </xf>
    <xf numFmtId="4" fontId="12" fillId="0" borderId="15" xfId="0" applyNumberFormat="1" applyFont="1" applyBorder="1" applyAlignment="1">
      <alignment horizontal="center" wrapText="1"/>
    </xf>
    <xf numFmtId="4" fontId="12" fillId="0" borderId="16" xfId="0" applyNumberFormat="1" applyFont="1" applyBorder="1" applyAlignment="1">
      <alignment horizontal="center" wrapText="1"/>
    </xf>
    <xf numFmtId="4" fontId="12" fillId="0" borderId="17" xfId="0" applyNumberFormat="1" applyFont="1" applyBorder="1" applyAlignment="1">
      <alignment horizontal="center" wrapText="1"/>
    </xf>
    <xf numFmtId="4" fontId="14" fillId="0" borderId="0" xfId="0" applyNumberFormat="1" applyFont="1" applyFill="1" applyBorder="1" applyAlignment="1">
      <alignment wrapText="1"/>
    </xf>
    <xf numFmtId="1" fontId="13" fillId="0" borderId="0" xfId="0" applyNumberFormat="1" applyFont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 wrapText="1"/>
    </xf>
    <xf numFmtId="4" fontId="13" fillId="0" borderId="0" xfId="0" applyNumberFormat="1" applyFont="1" applyAlignment="1">
      <alignment horizontal="center" wrapText="1"/>
    </xf>
    <xf numFmtId="4" fontId="9" fillId="0" borderId="0" xfId="0" applyNumberFormat="1" applyFont="1" applyFill="1" applyAlignment="1">
      <alignment wrapText="1"/>
    </xf>
    <xf numFmtId="4" fontId="12" fillId="0" borderId="0" xfId="0" applyNumberFormat="1" applyFont="1" applyBorder="1" applyAlignment="1">
      <alignment horizontal="center" wrapText="1"/>
    </xf>
    <xf numFmtId="3" fontId="6" fillId="0" borderId="0" xfId="0" applyNumberFormat="1" applyFont="1" applyAlignment="1">
      <alignment horizontal="center" wrapText="1"/>
    </xf>
    <xf numFmtId="4" fontId="6" fillId="0" borderId="0" xfId="0" applyNumberFormat="1" applyFont="1" applyBorder="1" applyAlignment="1">
      <alignment horizontal="center" wrapText="1"/>
    </xf>
    <xf numFmtId="4" fontId="0" fillId="0" borderId="15" xfId="0" applyNumberFormat="1" applyBorder="1" applyAlignment="1">
      <alignment horizontal="center" wrapText="1"/>
    </xf>
    <xf numFmtId="4" fontId="0" fillId="0" borderId="19" xfId="0" applyNumberFormat="1" applyBorder="1" applyAlignment="1">
      <alignment horizontal="center" wrapText="1"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Fill="1" applyAlignment="1">
      <alignment wrapText="1"/>
    </xf>
    <xf numFmtId="4" fontId="0" fillId="0" borderId="0" xfId="0" applyNumberFormat="1" applyBorder="1" applyAlignment="1">
      <alignment horizontal="center" wrapText="1"/>
    </xf>
    <xf numFmtId="4" fontId="12" fillId="0" borderId="14" xfId="0" applyNumberFormat="1" applyFont="1" applyBorder="1" applyAlignment="1">
      <alignment horizontal="center" wrapText="1"/>
    </xf>
    <xf numFmtId="3" fontId="2" fillId="0" borderId="20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0" fillId="0" borderId="23" xfId="0" applyNumberFormat="1" applyBorder="1" applyAlignment="1">
      <alignment wrapText="1"/>
    </xf>
    <xf numFmtId="4" fontId="12" fillId="0" borderId="24" xfId="0" applyNumberFormat="1" applyFont="1" applyBorder="1" applyAlignment="1">
      <alignment horizontal="center" wrapText="1"/>
    </xf>
    <xf numFmtId="4" fontId="9" fillId="0" borderId="25" xfId="0" applyNumberFormat="1" applyFont="1" applyBorder="1" applyAlignment="1">
      <alignment horizontal="center" vertical="center" wrapText="1"/>
    </xf>
    <xf numFmtId="4" fontId="10" fillId="32" borderId="14" xfId="0" applyNumberFormat="1" applyFont="1" applyFill="1" applyBorder="1" applyAlignment="1">
      <alignment horizontal="center" wrapText="1"/>
    </xf>
    <xf numFmtId="4" fontId="2" fillId="0" borderId="26" xfId="0" applyNumberFormat="1" applyFont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center" vertical="center" wrapText="1"/>
    </xf>
    <xf numFmtId="4" fontId="9" fillId="0" borderId="28" xfId="0" applyNumberFormat="1" applyFont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wrapText="1"/>
    </xf>
    <xf numFmtId="4" fontId="5" fillId="0" borderId="29" xfId="0" applyNumberFormat="1" applyFont="1" applyBorder="1" applyAlignment="1">
      <alignment horizontal="center" vertical="center" wrapText="1"/>
    </xf>
    <xf numFmtId="4" fontId="5" fillId="0" borderId="30" xfId="0" applyNumberFormat="1" applyFont="1" applyBorder="1" applyAlignment="1">
      <alignment horizontal="center" vertical="center" wrapText="1"/>
    </xf>
    <xf numFmtId="4" fontId="6" fillId="4" borderId="31" xfId="0" applyNumberFormat="1" applyFont="1" applyFill="1" applyBorder="1" applyAlignment="1">
      <alignment horizont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wrapText="1"/>
    </xf>
    <xf numFmtId="0" fontId="18" fillId="0" borderId="2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4" fontId="15" fillId="0" borderId="3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3" fontId="6" fillId="34" borderId="14" xfId="0" applyNumberFormat="1" applyFont="1" applyFill="1" applyBorder="1" applyAlignment="1">
      <alignment horizontal="center" vertical="center" wrapText="1"/>
    </xf>
    <xf numFmtId="4" fontId="5" fillId="34" borderId="33" xfId="0" applyNumberFormat="1" applyFont="1" applyFill="1" applyBorder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3" fontId="0" fillId="0" borderId="0" xfId="0" applyNumberFormat="1" applyAlignment="1">
      <alignment horizontal="center" vertical="center" wrapText="1"/>
    </xf>
    <xf numFmtId="4" fontId="5" fillId="0" borderId="0" xfId="0" applyNumberFormat="1" applyFont="1" applyAlignment="1">
      <alignment vertical="center" wrapText="1"/>
    </xf>
    <xf numFmtId="3" fontId="15" fillId="0" borderId="0" xfId="0" applyNumberFormat="1" applyFont="1" applyAlignment="1">
      <alignment horizontal="center" vertical="center" wrapText="1"/>
    </xf>
    <xf numFmtId="4" fontId="4" fillId="32" borderId="13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5" fillId="0" borderId="0" xfId="0" applyNumberFormat="1" applyFont="1" applyAlignment="1">
      <alignment vertical="center" wrapText="1"/>
    </xf>
    <xf numFmtId="4" fontId="5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center" vertical="center" wrapText="1"/>
    </xf>
    <xf numFmtId="4" fontId="12" fillId="0" borderId="18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wrapText="1"/>
    </xf>
    <xf numFmtId="4" fontId="12" fillId="0" borderId="34" xfId="0" applyNumberFormat="1" applyFont="1" applyBorder="1" applyAlignment="1">
      <alignment horizontal="center" wrapText="1"/>
    </xf>
    <xf numFmtId="4" fontId="12" fillId="0" borderId="35" xfId="0" applyNumberFormat="1" applyFont="1" applyBorder="1" applyAlignment="1">
      <alignment horizontal="center" wrapText="1"/>
    </xf>
    <xf numFmtId="4" fontId="12" fillId="0" borderId="36" xfId="0" applyNumberFormat="1" applyFont="1" applyBorder="1" applyAlignment="1">
      <alignment horizont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 wrapText="1"/>
    </xf>
    <xf numFmtId="4" fontId="23" fillId="0" borderId="0" xfId="0" applyNumberFormat="1" applyFont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4" fontId="5" fillId="0" borderId="29" xfId="0" applyNumberFormat="1" applyFont="1" applyFill="1" applyBorder="1" applyAlignment="1">
      <alignment horizontal="center" vertical="center" wrapText="1"/>
    </xf>
    <xf numFmtId="4" fontId="5" fillId="0" borderId="30" xfId="0" applyNumberFormat="1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left" vertical="center" wrapText="1"/>
    </xf>
    <xf numFmtId="4" fontId="10" fillId="0" borderId="37" xfId="0" applyNumberFormat="1" applyFont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4" fontId="10" fillId="0" borderId="10" xfId="0" applyNumberFormat="1" applyFont="1" applyBorder="1" applyAlignment="1">
      <alignment wrapText="1"/>
    </xf>
    <xf numFmtId="0" fontId="9" fillId="0" borderId="3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4" fontId="10" fillId="0" borderId="40" xfId="0" applyNumberFormat="1" applyFont="1" applyBorder="1" applyAlignment="1">
      <alignment wrapText="1"/>
    </xf>
    <xf numFmtId="4" fontId="13" fillId="0" borderId="40" xfId="0" applyNumberFormat="1" applyFont="1" applyBorder="1" applyAlignment="1">
      <alignment wrapText="1"/>
    </xf>
    <xf numFmtId="4" fontId="13" fillId="0" borderId="40" xfId="0" applyNumberFormat="1" applyFont="1" applyFill="1" applyBorder="1" applyAlignment="1">
      <alignment wrapText="1"/>
    </xf>
    <xf numFmtId="1" fontId="1" fillId="0" borderId="34" xfId="0" applyNumberFormat="1" applyFont="1" applyBorder="1" applyAlignment="1">
      <alignment horizontal="center" wrapText="1"/>
    </xf>
    <xf numFmtId="4" fontId="1" fillId="0" borderId="34" xfId="0" applyNumberFormat="1" applyFont="1" applyBorder="1" applyAlignment="1">
      <alignment wrapText="1"/>
    </xf>
    <xf numFmtId="2" fontId="5" fillId="0" borderId="37" xfId="0" applyNumberFormat="1" applyFont="1" applyBorder="1" applyAlignment="1">
      <alignment wrapText="1"/>
    </xf>
    <xf numFmtId="2" fontId="2" fillId="0" borderId="41" xfId="0" applyNumberFormat="1" applyFont="1" applyBorder="1" applyAlignment="1">
      <alignment wrapText="1"/>
    </xf>
    <xf numFmtId="2" fontId="2" fillId="0" borderId="42" xfId="0" applyNumberFormat="1" applyFont="1" applyFill="1" applyBorder="1" applyAlignment="1">
      <alignment wrapText="1"/>
    </xf>
    <xf numFmtId="2" fontId="2" fillId="0" borderId="42" xfId="0" applyNumberFormat="1" applyFont="1" applyBorder="1" applyAlignment="1">
      <alignment wrapText="1"/>
    </xf>
    <xf numFmtId="4" fontId="5" fillId="0" borderId="43" xfId="0" applyNumberFormat="1" applyFont="1" applyBorder="1" applyAlignment="1">
      <alignment wrapText="1"/>
    </xf>
    <xf numFmtId="2" fontId="1" fillId="0" borderId="44" xfId="0" applyNumberFormat="1" applyFont="1" applyBorder="1" applyAlignment="1">
      <alignment wrapText="1"/>
    </xf>
    <xf numFmtId="4" fontId="1" fillId="0" borderId="42" xfId="0" applyNumberFormat="1" applyFont="1" applyBorder="1" applyAlignment="1">
      <alignment wrapText="1"/>
    </xf>
    <xf numFmtId="2" fontId="1" fillId="0" borderId="42" xfId="0" applyNumberFormat="1" applyFont="1" applyBorder="1" applyAlignment="1">
      <alignment wrapText="1"/>
    </xf>
    <xf numFmtId="4" fontId="1" fillId="0" borderId="45" xfId="0" applyNumberFormat="1" applyFont="1" applyBorder="1" applyAlignment="1">
      <alignment wrapText="1"/>
    </xf>
    <xf numFmtId="4" fontId="12" fillId="35" borderId="14" xfId="0" applyNumberFormat="1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left" wrapText="1"/>
    </xf>
    <xf numFmtId="4" fontId="10" fillId="0" borderId="34" xfId="0" applyNumberFormat="1" applyFont="1" applyBorder="1" applyAlignment="1">
      <alignment horizontal="center" wrapText="1"/>
    </xf>
    <xf numFmtId="4" fontId="10" fillId="0" borderId="44" xfId="0" applyNumberFormat="1" applyFont="1" applyBorder="1" applyAlignment="1">
      <alignment wrapText="1"/>
    </xf>
    <xf numFmtId="4" fontId="14" fillId="0" borderId="44" xfId="0" applyNumberFormat="1" applyFont="1" applyBorder="1" applyAlignment="1">
      <alignment wrapText="1"/>
    </xf>
    <xf numFmtId="4" fontId="26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wrapText="1"/>
    </xf>
    <xf numFmtId="4" fontId="0" fillId="0" borderId="0" xfId="0" applyNumberFormat="1" applyAlignment="1">
      <alignment horizontal="left" wrapText="1"/>
    </xf>
    <xf numFmtId="4" fontId="0" fillId="0" borderId="0" xfId="0" applyNumberFormat="1" applyBorder="1" applyAlignment="1">
      <alignment horizontal="left" wrapText="1"/>
    </xf>
    <xf numFmtId="4" fontId="19" fillId="0" borderId="10" xfId="0" applyNumberFormat="1" applyFont="1" applyBorder="1" applyAlignment="1">
      <alignment wrapText="1"/>
    </xf>
    <xf numFmtId="4" fontId="19" fillId="0" borderId="40" xfId="0" applyNumberFormat="1" applyFont="1" applyBorder="1" applyAlignment="1">
      <alignment wrapText="1"/>
    </xf>
    <xf numFmtId="4" fontId="5" fillId="32" borderId="34" xfId="0" applyNumberFormat="1" applyFont="1" applyFill="1" applyBorder="1" applyAlignment="1">
      <alignment wrapText="1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wrapText="1"/>
    </xf>
    <xf numFmtId="4" fontId="19" fillId="0" borderId="30" xfId="0" applyNumberFormat="1" applyFont="1" applyBorder="1" applyAlignment="1">
      <alignment wrapText="1"/>
    </xf>
    <xf numFmtId="4" fontId="10" fillId="0" borderId="27" xfId="0" applyNumberFormat="1" applyFont="1" applyBorder="1" applyAlignment="1">
      <alignment wrapText="1"/>
    </xf>
    <xf numFmtId="4" fontId="10" fillId="0" borderId="46" xfId="0" applyNumberFormat="1" applyFont="1" applyBorder="1" applyAlignment="1">
      <alignment wrapText="1"/>
    </xf>
    <xf numFmtId="4" fontId="10" fillId="0" borderId="34" xfId="0" applyNumberFormat="1" applyFont="1" applyBorder="1" applyAlignment="1">
      <alignment wrapText="1"/>
    </xf>
    <xf numFmtId="4" fontId="8" fillId="32" borderId="47" xfId="0" applyNumberFormat="1" applyFont="1" applyFill="1" applyBorder="1" applyAlignment="1">
      <alignment wrapText="1"/>
    </xf>
    <xf numFmtId="4" fontId="8" fillId="32" borderId="48" xfId="0" applyNumberFormat="1" applyFont="1" applyFill="1" applyBorder="1" applyAlignment="1">
      <alignment wrapText="1"/>
    </xf>
    <xf numFmtId="4" fontId="10" fillId="32" borderId="35" xfId="0" applyNumberFormat="1" applyFont="1" applyFill="1" applyBorder="1" applyAlignment="1">
      <alignment wrapText="1"/>
    </xf>
    <xf numFmtId="2" fontId="19" fillId="0" borderId="38" xfId="0" applyNumberFormat="1" applyFont="1" applyBorder="1" applyAlignment="1">
      <alignment wrapText="1"/>
    </xf>
    <xf numFmtId="2" fontId="19" fillId="0" borderId="39" xfId="0" applyNumberFormat="1" applyFont="1" applyBorder="1" applyAlignment="1">
      <alignment wrapText="1"/>
    </xf>
    <xf numFmtId="4" fontId="19" fillId="0" borderId="49" xfId="0" applyNumberFormat="1" applyFont="1" applyBorder="1" applyAlignment="1">
      <alignment wrapText="1"/>
    </xf>
    <xf numFmtId="4" fontId="14" fillId="0" borderId="37" xfId="0" applyNumberFormat="1" applyFont="1" applyBorder="1" applyAlignment="1">
      <alignment wrapText="1"/>
    </xf>
    <xf numFmtId="0" fontId="18" fillId="0" borderId="20" xfId="0" applyFont="1" applyFill="1" applyBorder="1" applyAlignment="1">
      <alignment horizontal="left" vertical="center" wrapText="1"/>
    </xf>
    <xf numFmtId="4" fontId="5" fillId="0" borderId="50" xfId="0" applyNumberFormat="1" applyFont="1" applyBorder="1" applyAlignment="1">
      <alignment horizontal="center" vertical="center" wrapText="1"/>
    </xf>
    <xf numFmtId="4" fontId="2" fillId="0" borderId="51" xfId="0" applyNumberFormat="1" applyFont="1" applyFill="1" applyBorder="1" applyAlignment="1">
      <alignment horizontal="center" vertical="center" wrapText="1"/>
    </xf>
    <xf numFmtId="4" fontId="5" fillId="32" borderId="50" xfId="0" applyNumberFormat="1" applyFont="1" applyFill="1" applyBorder="1" applyAlignment="1">
      <alignment horizontal="center" vertical="center" wrapText="1"/>
    </xf>
    <xf numFmtId="4" fontId="5" fillId="0" borderId="27" xfId="0" applyNumberFormat="1" applyFont="1" applyFill="1" applyBorder="1" applyAlignment="1">
      <alignment horizontal="center" vertical="center" wrapText="1"/>
    </xf>
    <xf numFmtId="4" fontId="8" fillId="34" borderId="33" xfId="0" applyNumberFormat="1" applyFont="1" applyFill="1" applyBorder="1" applyAlignment="1">
      <alignment horizont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Alignment="1">
      <alignment horizontal="center" wrapText="1"/>
    </xf>
    <xf numFmtId="4" fontId="23" fillId="0" borderId="0" xfId="0" applyNumberFormat="1" applyFont="1" applyFill="1" applyAlignment="1">
      <alignment wrapText="1"/>
    </xf>
    <xf numFmtId="4" fontId="6" fillId="34" borderId="34" xfId="0" applyNumberFormat="1" applyFont="1" applyFill="1" applyBorder="1" applyAlignment="1">
      <alignment wrapText="1"/>
    </xf>
    <xf numFmtId="0" fontId="18" fillId="0" borderId="52" xfId="0" applyFont="1" applyBorder="1" applyAlignment="1">
      <alignment horizontal="left" vertical="center" wrapText="1"/>
    </xf>
    <xf numFmtId="4" fontId="5" fillId="0" borderId="31" xfId="0" applyNumberFormat="1" applyFont="1" applyBorder="1" applyAlignment="1">
      <alignment horizontal="center" vertical="center" wrapText="1"/>
    </xf>
    <xf numFmtId="4" fontId="2" fillId="0" borderId="53" xfId="0" applyNumberFormat="1" applyFont="1" applyFill="1" applyBorder="1" applyAlignment="1">
      <alignment horizontal="center" vertical="center" wrapText="1"/>
    </xf>
    <xf numFmtId="4" fontId="2" fillId="0" borderId="40" xfId="0" applyNumberFormat="1" applyFont="1" applyFill="1" applyBorder="1" applyAlignment="1">
      <alignment horizontal="center" vertical="center" wrapText="1"/>
    </xf>
    <xf numFmtId="4" fontId="5" fillId="0" borderId="49" xfId="0" applyNumberFormat="1" applyFont="1" applyBorder="1" applyAlignment="1">
      <alignment horizontal="center" vertical="center" wrapText="1"/>
    </xf>
    <xf numFmtId="4" fontId="2" fillId="0" borderId="53" xfId="0" applyNumberFormat="1" applyFont="1" applyBorder="1" applyAlignment="1">
      <alignment horizontal="center" vertical="center" wrapText="1"/>
    </xf>
    <xf numFmtId="4" fontId="2" fillId="0" borderId="46" xfId="0" applyNumberFormat="1" applyFont="1" applyBorder="1" applyAlignment="1">
      <alignment horizontal="center" vertical="center" wrapText="1"/>
    </xf>
    <xf numFmtId="4" fontId="5" fillId="0" borderId="26" xfId="0" applyNumberFormat="1" applyFont="1" applyFill="1" applyBorder="1" applyAlignment="1">
      <alignment horizontal="center" vertical="center" wrapText="1"/>
    </xf>
    <xf numFmtId="4" fontId="5" fillId="32" borderId="31" xfId="0" applyNumberFormat="1" applyFont="1" applyFill="1" applyBorder="1" applyAlignment="1">
      <alignment horizontal="center" vertical="center" wrapText="1"/>
    </xf>
    <xf numFmtId="4" fontId="8" fillId="34" borderId="50" xfId="0" applyNumberFormat="1" applyFont="1" applyFill="1" applyBorder="1" applyAlignment="1">
      <alignment horizontal="right" vertical="center" wrapText="1"/>
    </xf>
    <xf numFmtId="4" fontId="8" fillId="34" borderId="31" xfId="0" applyNumberFormat="1" applyFont="1" applyFill="1" applyBorder="1" applyAlignment="1">
      <alignment horizontal="right" vertical="center" wrapText="1"/>
    </xf>
    <xf numFmtId="1" fontId="9" fillId="0" borderId="20" xfId="0" applyNumberFormat="1" applyFont="1" applyBorder="1" applyAlignment="1">
      <alignment horizontal="center" wrapText="1"/>
    </xf>
    <xf numFmtId="0" fontId="9" fillId="0" borderId="54" xfId="0" applyFont="1" applyBorder="1" applyAlignment="1">
      <alignment horizontal="left" vertical="center" wrapText="1"/>
    </xf>
    <xf numFmtId="4" fontId="10" fillId="0" borderId="51" xfId="0" applyNumberFormat="1" applyFont="1" applyFill="1" applyBorder="1" applyAlignment="1">
      <alignment wrapText="1"/>
    </xf>
    <xf numFmtId="4" fontId="13" fillId="0" borderId="51" xfId="0" applyNumberFormat="1" applyFont="1" applyFill="1" applyBorder="1" applyAlignment="1">
      <alignment wrapText="1"/>
    </xf>
    <xf numFmtId="4" fontId="13" fillId="0" borderId="51" xfId="0" applyNumberFormat="1" applyFont="1" applyBorder="1" applyAlignment="1">
      <alignment wrapText="1"/>
    </xf>
    <xf numFmtId="4" fontId="10" fillId="0" borderId="22" xfId="0" applyNumberFormat="1" applyFont="1" applyBorder="1" applyAlignment="1">
      <alignment wrapText="1"/>
    </xf>
    <xf numFmtId="2" fontId="19" fillId="0" borderId="54" xfId="0" applyNumberFormat="1" applyFont="1" applyBorder="1" applyAlignment="1">
      <alignment wrapText="1"/>
    </xf>
    <xf numFmtId="4" fontId="19" fillId="0" borderId="51" xfId="0" applyNumberFormat="1" applyFont="1" applyBorder="1" applyAlignment="1">
      <alignment wrapText="1"/>
    </xf>
    <xf numFmtId="4" fontId="19" fillId="0" borderId="55" xfId="0" applyNumberFormat="1" applyFont="1" applyBorder="1" applyAlignment="1">
      <alignment wrapText="1"/>
    </xf>
    <xf numFmtId="4" fontId="8" fillId="32" borderId="56" xfId="0" applyNumberFormat="1" applyFont="1" applyFill="1" applyBorder="1" applyAlignment="1">
      <alignment wrapText="1"/>
    </xf>
    <xf numFmtId="4" fontId="9" fillId="0" borderId="33" xfId="0" applyNumberFormat="1" applyFont="1" applyBorder="1" applyAlignment="1">
      <alignment horizontal="center" vertical="center" wrapText="1"/>
    </xf>
    <xf numFmtId="4" fontId="12" fillId="0" borderId="57" xfId="0" applyNumberFormat="1" applyFont="1" applyBorder="1" applyAlignment="1">
      <alignment horizontal="center" vertical="center" wrapText="1"/>
    </xf>
    <xf numFmtId="4" fontId="12" fillId="32" borderId="25" xfId="0" applyNumberFormat="1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left" vertical="center" wrapText="1"/>
    </xf>
    <xf numFmtId="4" fontId="5" fillId="0" borderId="55" xfId="0" applyNumberFormat="1" applyFont="1" applyFill="1" applyBorder="1" applyAlignment="1">
      <alignment horizontal="center" vertical="center" wrapText="1"/>
    </xf>
    <xf numFmtId="4" fontId="5" fillId="36" borderId="21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4" fontId="5" fillId="0" borderId="33" xfId="0" applyNumberFormat="1" applyFont="1" applyBorder="1" applyAlignment="1">
      <alignment horizontal="center" vertical="center" wrapText="1"/>
    </xf>
    <xf numFmtId="4" fontId="12" fillId="0" borderId="33" xfId="0" applyNumberFormat="1" applyFont="1" applyBorder="1" applyAlignment="1">
      <alignment horizontal="center" vertical="center" wrapText="1"/>
    </xf>
    <xf numFmtId="4" fontId="9" fillId="0" borderId="57" xfId="0" applyNumberFormat="1" applyFont="1" applyBorder="1" applyAlignment="1">
      <alignment horizontal="center" vertical="center" wrapText="1"/>
    </xf>
    <xf numFmtId="4" fontId="5" fillId="0" borderId="57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12" fillId="32" borderId="33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30" fillId="34" borderId="33" xfId="0" applyNumberFormat="1" applyFont="1" applyFill="1" applyBorder="1" applyAlignment="1">
      <alignment horizontal="center" vertical="center" wrapText="1"/>
    </xf>
    <xf numFmtId="4" fontId="13" fillId="37" borderId="40" xfId="0" applyNumberFormat="1" applyFont="1" applyFill="1" applyBorder="1" applyAlignment="1">
      <alignment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4" borderId="50" xfId="0" applyNumberFormat="1" applyFont="1" applyFill="1" applyBorder="1" applyAlignment="1">
      <alignment horizontal="right" wrapText="1"/>
    </xf>
    <xf numFmtId="4" fontId="8" fillId="34" borderId="29" xfId="0" applyNumberFormat="1" applyFont="1" applyFill="1" applyBorder="1" applyAlignment="1">
      <alignment horizontal="right" wrapText="1"/>
    </xf>
    <xf numFmtId="4" fontId="8" fillId="34" borderId="58" xfId="0" applyNumberFormat="1" applyFont="1" applyFill="1" applyBorder="1" applyAlignment="1">
      <alignment horizontal="right" wrapText="1"/>
    </xf>
    <xf numFmtId="4" fontId="8" fillId="34" borderId="33" xfId="0" applyNumberFormat="1" applyFont="1" applyFill="1" applyBorder="1" applyAlignment="1">
      <alignment wrapText="1"/>
    </xf>
    <xf numFmtId="0" fontId="18" fillId="0" borderId="15" xfId="0" applyFont="1" applyBorder="1" applyAlignment="1">
      <alignment horizontal="left" vertical="center" wrapText="1"/>
    </xf>
    <xf numFmtId="4" fontId="2" fillId="0" borderId="51" xfId="0" applyNumberFormat="1" applyFont="1" applyBorder="1" applyAlignment="1">
      <alignment horizontal="center" vertical="center" wrapText="1"/>
    </xf>
    <xf numFmtId="4" fontId="5" fillId="0" borderId="55" xfId="0" applyNumberFormat="1" applyFont="1" applyBorder="1" applyAlignment="1">
      <alignment horizontal="center" vertical="center" wrapText="1"/>
    </xf>
    <xf numFmtId="4" fontId="2" fillId="0" borderId="59" xfId="0" applyNumberFormat="1" applyFont="1" applyBorder="1" applyAlignment="1">
      <alignment horizontal="center" vertical="center" wrapText="1"/>
    </xf>
    <xf numFmtId="4" fontId="2" fillId="0" borderId="60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61" xfId="0" applyNumberFormat="1" applyFont="1" applyBorder="1" applyAlignment="1">
      <alignment horizontal="center" vertical="center" wrapText="1"/>
    </xf>
    <xf numFmtId="4" fontId="2" fillId="0" borderId="62" xfId="0" applyNumberFormat="1" applyFont="1" applyBorder="1" applyAlignment="1">
      <alignment horizontal="center" vertical="center" wrapText="1"/>
    </xf>
    <xf numFmtId="4" fontId="5" fillId="0" borderId="58" xfId="0" applyNumberFormat="1" applyFont="1" applyBorder="1" applyAlignment="1">
      <alignment horizontal="center" vertical="center" wrapText="1"/>
    </xf>
    <xf numFmtId="4" fontId="2" fillId="0" borderId="63" xfId="0" applyNumberFormat="1" applyFont="1" applyBorder="1" applyAlignment="1">
      <alignment horizontal="center" vertical="center" wrapText="1"/>
    </xf>
    <xf numFmtId="4" fontId="5" fillId="0" borderId="64" xfId="0" applyNumberFormat="1" applyFont="1" applyBorder="1" applyAlignment="1">
      <alignment horizontal="center" vertical="center" wrapText="1"/>
    </xf>
    <xf numFmtId="4" fontId="5" fillId="32" borderId="23" xfId="0" applyNumberFormat="1" applyFont="1" applyFill="1" applyBorder="1" applyAlignment="1">
      <alignment horizontal="center" vertical="center" wrapText="1"/>
    </xf>
    <xf numFmtId="4" fontId="8" fillId="34" borderId="23" xfId="0" applyNumberFormat="1" applyFont="1" applyFill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4" fontId="18" fillId="0" borderId="18" xfId="0" applyNumberFormat="1" applyFont="1" applyBorder="1" applyAlignment="1">
      <alignment horizontal="left" vertical="center" wrapText="1"/>
    </xf>
    <xf numFmtId="4" fontId="5" fillId="0" borderId="32" xfId="0" applyNumberFormat="1" applyFont="1" applyBorder="1" applyAlignment="1">
      <alignment horizontal="center" vertical="center" wrapText="1"/>
    </xf>
    <xf numFmtId="4" fontId="2" fillId="0" borderId="65" xfId="0" applyNumberFormat="1" applyFont="1" applyBorder="1" applyAlignment="1">
      <alignment horizontal="center" vertical="center" wrapText="1"/>
    </xf>
    <xf numFmtId="4" fontId="2" fillId="0" borderId="66" xfId="0" applyNumberFormat="1" applyFont="1" applyBorder="1" applyAlignment="1">
      <alignment horizontal="center" vertical="center" wrapText="1"/>
    </xf>
    <xf numFmtId="4" fontId="5" fillId="0" borderId="67" xfId="0" applyNumberFormat="1" applyFont="1" applyBorder="1" applyAlignment="1">
      <alignment horizontal="center" vertical="center" wrapText="1"/>
    </xf>
    <xf numFmtId="4" fontId="5" fillId="36" borderId="65" xfId="0" applyNumberFormat="1" applyFont="1" applyFill="1" applyBorder="1" applyAlignment="1">
      <alignment horizontal="center" vertical="center" wrapText="1"/>
    </xf>
    <xf numFmtId="4" fontId="5" fillId="0" borderId="68" xfId="0" applyNumberFormat="1" applyFont="1" applyBorder="1" applyAlignment="1">
      <alignment horizontal="center" vertical="center" wrapText="1"/>
    </xf>
    <xf numFmtId="4" fontId="5" fillId="32" borderId="32" xfId="0" applyNumberFormat="1" applyFont="1" applyFill="1" applyBorder="1" applyAlignment="1">
      <alignment horizontal="center" vertical="center" wrapText="1"/>
    </xf>
    <xf numFmtId="4" fontId="8" fillId="34" borderId="32" xfId="0" applyNumberFormat="1" applyFont="1" applyFill="1" applyBorder="1" applyAlignment="1">
      <alignment horizontal="right" vertical="center" wrapText="1"/>
    </xf>
    <xf numFmtId="1" fontId="21" fillId="38" borderId="14" xfId="0" applyNumberFormat="1" applyFont="1" applyFill="1" applyBorder="1" applyAlignment="1">
      <alignment horizontal="right" vertical="center" wrapText="1"/>
    </xf>
    <xf numFmtId="1" fontId="21" fillId="38" borderId="25" xfId="0" applyNumberFormat="1" applyFont="1" applyFill="1" applyBorder="1" applyAlignment="1">
      <alignment horizontal="right" vertical="center" wrapText="1"/>
    </xf>
    <xf numFmtId="1" fontId="21" fillId="38" borderId="69" xfId="0" applyNumberFormat="1" applyFont="1" applyFill="1" applyBorder="1" applyAlignment="1">
      <alignment horizontal="right" vertical="center" wrapText="1"/>
    </xf>
    <xf numFmtId="3" fontId="25" fillId="34" borderId="14" xfId="0" applyNumberFormat="1" applyFont="1" applyFill="1" applyBorder="1" applyAlignment="1">
      <alignment horizontal="center" vertical="center" wrapText="1"/>
    </xf>
    <xf numFmtId="3" fontId="25" fillId="34" borderId="69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left" wrapText="1"/>
    </xf>
    <xf numFmtId="4" fontId="26" fillId="0" borderId="70" xfId="0" applyNumberFormat="1" applyFont="1" applyBorder="1" applyAlignment="1">
      <alignment horizontal="center" wrapText="1"/>
    </xf>
    <xf numFmtId="4" fontId="26" fillId="0" borderId="71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4" fontId="10" fillId="0" borderId="15" xfId="0" applyNumberFormat="1" applyFont="1" applyBorder="1" applyAlignment="1">
      <alignment horizontal="center" wrapText="1"/>
    </xf>
    <xf numFmtId="4" fontId="10" fillId="0" borderId="19" xfId="0" applyNumberFormat="1" applyFont="1" applyBorder="1" applyAlignment="1">
      <alignment horizontal="center" wrapText="1"/>
    </xf>
    <xf numFmtId="4" fontId="10" fillId="0" borderId="34" xfId="0" applyNumberFormat="1" applyFont="1" applyFill="1" applyBorder="1" applyAlignment="1">
      <alignment horizontal="center" wrapText="1"/>
    </xf>
    <xf numFmtId="4" fontId="10" fillId="0" borderId="36" xfId="0" applyNumberFormat="1" applyFont="1" applyFill="1" applyBorder="1" applyAlignment="1">
      <alignment horizontal="center" wrapText="1"/>
    </xf>
    <xf numFmtId="4" fontId="12" fillId="0" borderId="16" xfId="0" applyNumberFormat="1" applyFont="1" applyBorder="1" applyAlignment="1">
      <alignment horizontal="center" wrapText="1"/>
    </xf>
    <xf numFmtId="4" fontId="12" fillId="0" borderId="15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49" fontId="12" fillId="0" borderId="30" xfId="0" applyNumberFormat="1" applyFont="1" applyBorder="1" applyAlignment="1">
      <alignment horizontal="center" wrapText="1"/>
    </xf>
    <xf numFmtId="49" fontId="17" fillId="0" borderId="0" xfId="0" applyNumberFormat="1" applyFont="1" applyFill="1" applyBorder="1" applyAlignment="1">
      <alignment horizontal="center" wrapText="1"/>
    </xf>
    <xf numFmtId="4" fontId="66" fillId="0" borderId="0" xfId="0" applyNumberFormat="1" applyFont="1" applyFill="1" applyBorder="1" applyAlignment="1">
      <alignment horizontal="center" wrapText="1"/>
    </xf>
    <xf numFmtId="4" fontId="10" fillId="0" borderId="72" xfId="0" applyNumberFormat="1" applyFont="1" applyBorder="1" applyAlignment="1">
      <alignment horizontal="center" vertical="center" wrapText="1"/>
    </xf>
    <xf numFmtId="4" fontId="10" fillId="0" borderId="66" xfId="0" applyNumberFormat="1" applyFont="1" applyBorder="1" applyAlignment="1">
      <alignment horizontal="center" vertical="center" wrapText="1"/>
    </xf>
    <xf numFmtId="4" fontId="10" fillId="0" borderId="67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left" wrapText="1"/>
    </xf>
    <xf numFmtId="4" fontId="12" fillId="0" borderId="38" xfId="0" applyNumberFormat="1" applyFont="1" applyBorder="1" applyAlignment="1">
      <alignment horizontal="center" wrapText="1"/>
    </xf>
    <xf numFmtId="4" fontId="12" fillId="0" borderId="10" xfId="0" applyNumberFormat="1" applyFont="1" applyBorder="1" applyAlignment="1">
      <alignment horizontal="center" wrapText="1"/>
    </xf>
    <xf numFmtId="4" fontId="12" fillId="0" borderId="26" xfId="0" applyNumberFormat="1" applyFont="1" applyBorder="1" applyAlignment="1">
      <alignment horizontal="center" wrapText="1"/>
    </xf>
    <xf numFmtId="4" fontId="12" fillId="0" borderId="30" xfId="0" applyNumberFormat="1" applyFont="1" applyBorder="1" applyAlignment="1">
      <alignment horizontal="center" wrapText="1"/>
    </xf>
    <xf numFmtId="4" fontId="10" fillId="0" borderId="38" xfId="0" applyNumberFormat="1" applyFont="1" applyBorder="1" applyAlignment="1">
      <alignment horizontal="center" wrapText="1"/>
    </xf>
    <xf numFmtId="4" fontId="10" fillId="0" borderId="47" xfId="0" applyNumberFormat="1" applyFont="1" applyBorder="1" applyAlignment="1">
      <alignment horizontal="center" wrapText="1"/>
    </xf>
    <xf numFmtId="4" fontId="10" fillId="0" borderId="27" xfId="0" applyNumberFormat="1" applyFont="1" applyBorder="1" applyAlignment="1">
      <alignment horizontal="center" wrapText="1"/>
    </xf>
    <xf numFmtId="4" fontId="10" fillId="0" borderId="10" xfId="0" applyNumberFormat="1" applyFont="1" applyBorder="1" applyAlignment="1">
      <alignment horizontal="center" wrapText="1"/>
    </xf>
    <xf numFmtId="4" fontId="10" fillId="0" borderId="30" xfId="0" applyNumberFormat="1" applyFont="1" applyBorder="1" applyAlignment="1">
      <alignment horizontal="center" wrapText="1"/>
    </xf>
    <xf numFmtId="4" fontId="12" fillId="0" borderId="53" xfId="0" applyNumberFormat="1" applyFont="1" applyBorder="1" applyAlignment="1">
      <alignment horizontal="center" wrapText="1"/>
    </xf>
    <xf numFmtId="4" fontId="12" fillId="0" borderId="49" xfId="0" applyNumberFormat="1" applyFont="1" applyBorder="1" applyAlignment="1">
      <alignment horizontal="center" wrapText="1"/>
    </xf>
    <xf numFmtId="3" fontId="27" fillId="0" borderId="0" xfId="0" applyNumberFormat="1" applyFont="1" applyBorder="1" applyAlignment="1">
      <alignment horizontal="left" wrapText="1"/>
    </xf>
    <xf numFmtId="4" fontId="8" fillId="0" borderId="0" xfId="0" applyNumberFormat="1" applyFont="1" applyAlignment="1">
      <alignment horizontal="center" vertical="center" wrapText="1"/>
    </xf>
    <xf numFmtId="4" fontId="10" fillId="0" borderId="73" xfId="0" applyNumberFormat="1" applyFont="1" applyBorder="1" applyAlignment="1">
      <alignment horizontal="center" vertical="center" wrapText="1"/>
    </xf>
    <xf numFmtId="4" fontId="10" fillId="0" borderId="68" xfId="0" applyNumberFormat="1" applyFont="1" applyBorder="1" applyAlignment="1">
      <alignment horizontal="center" vertical="center" wrapText="1"/>
    </xf>
    <xf numFmtId="179" fontId="8" fillId="32" borderId="13" xfId="0" applyNumberFormat="1" applyFont="1" applyFill="1" applyBorder="1" applyAlignment="1">
      <alignment horizontal="center" wrapText="1"/>
    </xf>
    <xf numFmtId="179" fontId="8" fillId="32" borderId="28" xfId="0" applyNumberFormat="1" applyFont="1" applyFill="1" applyBorder="1" applyAlignment="1">
      <alignment horizontal="center" wrapText="1"/>
    </xf>
    <xf numFmtId="174" fontId="8" fillId="32" borderId="13" xfId="0" applyNumberFormat="1" applyFont="1" applyFill="1" applyBorder="1" applyAlignment="1">
      <alignment horizontal="center" wrapText="1"/>
    </xf>
    <xf numFmtId="174" fontId="8" fillId="32" borderId="28" xfId="0" applyNumberFormat="1" applyFont="1" applyFill="1" applyBorder="1" applyAlignment="1">
      <alignment horizontal="center" wrapText="1"/>
    </xf>
    <xf numFmtId="174" fontId="8" fillId="32" borderId="57" xfId="0" applyNumberFormat="1" applyFont="1" applyFill="1" applyBorder="1" applyAlignment="1">
      <alignment horizontal="center" wrapText="1"/>
    </xf>
    <xf numFmtId="179" fontId="8" fillId="32" borderId="12" xfId="0" applyNumberFormat="1" applyFont="1" applyFill="1" applyBorder="1" applyAlignment="1">
      <alignment horizontal="center" wrapText="1"/>
    </xf>
    <xf numFmtId="4" fontId="8" fillId="0" borderId="0" xfId="0" applyNumberFormat="1" applyFont="1" applyAlignment="1">
      <alignment horizontal="center" wrapText="1"/>
    </xf>
    <xf numFmtId="49" fontId="12" fillId="0" borderId="38" xfId="0" applyNumberFormat="1" applyFont="1" applyBorder="1" applyAlignment="1">
      <alignment horizontal="center" wrapText="1"/>
    </xf>
    <xf numFmtId="4" fontId="11" fillId="34" borderId="35" xfId="0" applyNumberFormat="1" applyFont="1" applyFill="1" applyBorder="1" applyAlignment="1">
      <alignment horizontal="center" wrapText="1"/>
    </xf>
    <xf numFmtId="3" fontId="27" fillId="0" borderId="0" xfId="0" applyNumberFormat="1" applyFont="1" applyBorder="1" applyAlignment="1">
      <alignment horizontal="center" wrapText="1"/>
    </xf>
    <xf numFmtId="4" fontId="12" fillId="0" borderId="34" xfId="0" applyNumberFormat="1" applyFont="1" applyBorder="1" applyAlignment="1">
      <alignment horizontal="center" wrapText="1"/>
    </xf>
    <xf numFmtId="4" fontId="12" fillId="0" borderId="39" xfId="0" applyNumberFormat="1" applyFont="1" applyBorder="1" applyAlignment="1">
      <alignment horizontal="center" wrapText="1"/>
    </xf>
    <xf numFmtId="4" fontId="12" fillId="0" borderId="40" xfId="0" applyNumberFormat="1" applyFont="1" applyBorder="1" applyAlignment="1">
      <alignment horizont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174" fontId="4" fillId="32" borderId="57" xfId="0" applyNumberFormat="1" applyFont="1" applyFill="1" applyBorder="1" applyAlignment="1">
      <alignment horizontal="center" vertical="center" wrapText="1"/>
    </xf>
    <xf numFmtId="174" fontId="4" fillId="32" borderId="25" xfId="0" applyNumberFormat="1" applyFont="1" applyFill="1" applyBorder="1" applyAlignment="1">
      <alignment horizontal="center" vertical="center" wrapText="1"/>
    </xf>
    <xf numFmtId="174" fontId="4" fillId="32" borderId="74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left" wrapText="1"/>
    </xf>
    <xf numFmtId="174" fontId="5" fillId="32" borderId="57" xfId="0" applyNumberFormat="1" applyFont="1" applyFill="1" applyBorder="1" applyAlignment="1">
      <alignment horizontal="center" vertical="center" wrapText="1"/>
    </xf>
    <xf numFmtId="174" fontId="5" fillId="32" borderId="25" xfId="0" applyNumberFormat="1" applyFont="1" applyFill="1" applyBorder="1" applyAlignment="1">
      <alignment horizontal="center" vertical="center" wrapText="1"/>
    </xf>
    <xf numFmtId="174" fontId="5" fillId="32" borderId="74" xfId="0" applyNumberFormat="1" applyFont="1" applyFill="1" applyBorder="1" applyAlignment="1">
      <alignment horizontal="center" vertical="center" wrapText="1"/>
    </xf>
    <xf numFmtId="174" fontId="4" fillId="32" borderId="69" xfId="0" applyNumberFormat="1" applyFont="1" applyFill="1" applyBorder="1" applyAlignment="1">
      <alignment horizontal="center" vertical="center" wrapText="1"/>
    </xf>
    <xf numFmtId="4" fontId="16" fillId="0" borderId="18" xfId="0" applyNumberFormat="1" applyFont="1" applyBorder="1" applyAlignment="1">
      <alignment horizontal="center" vertical="center" wrapText="1"/>
    </xf>
    <xf numFmtId="4" fontId="16" fillId="0" borderId="75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wrapText="1"/>
    </xf>
    <xf numFmtId="4" fontId="7" fillId="34" borderId="35" xfId="0" applyNumberFormat="1" applyFont="1" applyFill="1" applyBorder="1" applyAlignment="1">
      <alignment horizontal="center" wrapText="1"/>
    </xf>
    <xf numFmtId="4" fontId="0" fillId="0" borderId="65" xfId="0" applyNumberFormat="1" applyBorder="1" applyAlignment="1">
      <alignment horizontal="center" vertical="center" wrapText="1"/>
    </xf>
    <xf numFmtId="4" fontId="0" fillId="0" borderId="73" xfId="0" applyNumberFormat="1" applyBorder="1" applyAlignment="1">
      <alignment horizontal="center" vertical="center" wrapText="1"/>
    </xf>
    <xf numFmtId="4" fontId="0" fillId="0" borderId="68" xfId="0" applyNumberFormat="1" applyBorder="1" applyAlignment="1">
      <alignment horizontal="center" vertical="center" wrapText="1"/>
    </xf>
    <xf numFmtId="1" fontId="21" fillId="38" borderId="14" xfId="0" applyNumberFormat="1" applyFont="1" applyFill="1" applyBorder="1" applyAlignment="1">
      <alignment horizontal="center" vertical="center" wrapText="1"/>
    </xf>
    <xf numFmtId="1" fontId="21" fillId="38" borderId="35" xfId="0" applyNumberFormat="1" applyFont="1" applyFill="1" applyBorder="1" applyAlignment="1">
      <alignment horizontal="center" vertical="center" wrapText="1"/>
    </xf>
    <xf numFmtId="3" fontId="25" fillId="34" borderId="25" xfId="0" applyNumberFormat="1" applyFont="1" applyFill="1" applyBorder="1" applyAlignment="1">
      <alignment horizontal="center" vertical="center" wrapText="1"/>
    </xf>
    <xf numFmtId="174" fontId="5" fillId="32" borderId="69" xfId="0" applyNumberFormat="1" applyFont="1" applyFill="1" applyBorder="1" applyAlignment="1">
      <alignment horizontal="center" vertical="center" wrapText="1"/>
    </xf>
    <xf numFmtId="4" fontId="6" fillId="0" borderId="53" xfId="0" applyNumberFormat="1" applyFont="1" applyBorder="1" applyAlignment="1">
      <alignment horizontal="center" wrapText="1"/>
    </xf>
    <xf numFmtId="4" fontId="6" fillId="0" borderId="48" xfId="0" applyNumberFormat="1" applyFont="1" applyBorder="1" applyAlignment="1">
      <alignment horizontal="center" wrapText="1"/>
    </xf>
    <xf numFmtId="4" fontId="6" fillId="0" borderId="46" xfId="0" applyNumberFormat="1" applyFont="1" applyBorder="1" applyAlignment="1">
      <alignment horizontal="center" wrapText="1"/>
    </xf>
    <xf numFmtId="4" fontId="6" fillId="0" borderId="52" xfId="0" applyNumberFormat="1" applyFont="1" applyBorder="1" applyAlignment="1">
      <alignment horizontal="center" wrapText="1"/>
    </xf>
    <xf numFmtId="4" fontId="6" fillId="0" borderId="76" xfId="0" applyNumberFormat="1" applyFont="1" applyBorder="1" applyAlignment="1">
      <alignment horizontal="center" wrapText="1"/>
    </xf>
    <xf numFmtId="4" fontId="24" fillId="0" borderId="0" xfId="0" applyNumberFormat="1" applyFont="1" applyFill="1" applyBorder="1" applyAlignment="1">
      <alignment horizontal="center" wrapText="1"/>
    </xf>
    <xf numFmtId="4" fontId="13" fillId="37" borderId="10" xfId="0" applyNumberFormat="1" applyFont="1" applyFill="1" applyBorder="1" applyAlignment="1">
      <alignment wrapText="1"/>
    </xf>
    <xf numFmtId="4" fontId="2" fillId="37" borderId="4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zoomScale="90" zoomScaleNormal="90" zoomScalePageLayoutView="0" workbookViewId="0" topLeftCell="A1">
      <selection activeCell="P17" sqref="P17"/>
    </sheetView>
  </sheetViews>
  <sheetFormatPr defaultColWidth="17.625" defaultRowHeight="15.75"/>
  <cols>
    <col min="1" max="1" width="4.00390625" style="14" customWidth="1"/>
    <col min="2" max="2" width="29.00390625" style="11" customWidth="1"/>
    <col min="3" max="4" width="8.375" style="11" customWidth="1"/>
    <col min="5" max="5" width="8.125" style="11" customWidth="1"/>
    <col min="6" max="6" width="6.75390625" style="11" customWidth="1"/>
    <col min="7" max="7" width="10.75390625" style="11" customWidth="1"/>
    <col min="8" max="8" width="9.75390625" style="11" customWidth="1"/>
    <col min="9" max="9" width="10.00390625" style="11" customWidth="1"/>
    <col min="10" max="10" width="8.00390625" style="11" customWidth="1"/>
    <col min="11" max="11" width="10.25390625" style="11" customWidth="1"/>
    <col min="12" max="12" width="14.50390625" style="12" customWidth="1"/>
    <col min="13" max="13" width="27.25390625" style="18" customWidth="1"/>
    <col min="14" max="16384" width="17.625" style="11" customWidth="1"/>
  </cols>
  <sheetData>
    <row r="1" spans="1:12" ht="18" customHeight="1" thickBot="1">
      <c r="A1" s="239" t="s">
        <v>7</v>
      </c>
      <c r="B1" s="239"/>
      <c r="C1" s="239"/>
      <c r="D1" s="239"/>
      <c r="E1" s="239"/>
      <c r="F1" s="239"/>
      <c r="G1" s="239"/>
      <c r="L1" s="60"/>
    </row>
    <row r="2" spans="1:13" ht="22.5" customHeight="1">
      <c r="A2" s="13"/>
      <c r="B2" s="10"/>
      <c r="C2" s="10"/>
      <c r="D2" s="10"/>
      <c r="E2" s="10"/>
      <c r="F2" s="10"/>
      <c r="G2" s="10"/>
      <c r="L2" s="222" t="s">
        <v>47</v>
      </c>
      <c r="M2" s="223"/>
    </row>
    <row r="3" spans="1:13" ht="22.5" customHeight="1">
      <c r="A3" s="252" t="s">
        <v>51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24"/>
      <c r="M3" s="225"/>
    </row>
    <row r="4" spans="1:13" ht="39.75" customHeight="1">
      <c r="A4" s="261" t="s">
        <v>5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26" t="s">
        <v>48</v>
      </c>
      <c r="M4" s="227"/>
    </row>
    <row r="5" spans="3:13" ht="21.75" customHeight="1" thickBot="1">
      <c r="C5" s="263" t="s">
        <v>43</v>
      </c>
      <c r="D5" s="263"/>
      <c r="E5" s="263"/>
      <c r="F5" s="263"/>
      <c r="G5" s="263"/>
      <c r="H5" s="263"/>
      <c r="I5" s="263"/>
      <c r="J5" s="263"/>
      <c r="K5" s="263"/>
      <c r="L5" s="228" t="s">
        <v>63</v>
      </c>
      <c r="M5" s="229"/>
    </row>
    <row r="6" spans="1:13" s="32" customFormat="1" ht="28.5" customHeight="1">
      <c r="A6" s="30"/>
      <c r="B6" s="31" t="s">
        <v>0</v>
      </c>
      <c r="C6" s="236" t="s">
        <v>16</v>
      </c>
      <c r="D6" s="253"/>
      <c r="E6" s="253"/>
      <c r="F6" s="253"/>
      <c r="G6" s="254"/>
      <c r="H6" s="236" t="s">
        <v>6</v>
      </c>
      <c r="I6" s="237"/>
      <c r="J6" s="237"/>
      <c r="K6" s="238"/>
      <c r="L6" s="15"/>
      <c r="M6" s="19"/>
    </row>
    <row r="7" spans="1:13" s="34" customFormat="1" ht="27" customHeight="1">
      <c r="A7" s="33"/>
      <c r="B7" s="55">
        <v>389500</v>
      </c>
      <c r="C7" s="244">
        <f>ROUND(B7*50%,2)</f>
        <v>194750</v>
      </c>
      <c r="D7" s="245"/>
      <c r="E7" s="245"/>
      <c r="F7" s="245"/>
      <c r="G7" s="246"/>
      <c r="H7" s="244">
        <f>ROUND(B7*50%,2)</f>
        <v>194750</v>
      </c>
      <c r="I7" s="247"/>
      <c r="J7" s="247"/>
      <c r="K7" s="248"/>
      <c r="L7" s="16"/>
      <c r="M7" s="20"/>
    </row>
    <row r="8" spans="2:13" ht="24" customHeight="1">
      <c r="B8" s="230"/>
      <c r="C8" s="27"/>
      <c r="D8" s="49"/>
      <c r="E8" s="49"/>
      <c r="F8" s="49"/>
      <c r="G8" s="49"/>
      <c r="H8" s="262" t="s">
        <v>23</v>
      </c>
      <c r="I8" s="232"/>
      <c r="J8" s="232" t="s">
        <v>24</v>
      </c>
      <c r="K8" s="233"/>
      <c r="L8" s="234"/>
      <c r="M8" s="234"/>
    </row>
    <row r="9" spans="2:13" ht="24.75" customHeight="1" thickBot="1">
      <c r="B9" s="231"/>
      <c r="C9" s="26"/>
      <c r="D9" s="36"/>
      <c r="E9" s="36"/>
      <c r="F9" s="36"/>
      <c r="G9" s="36"/>
      <c r="H9" s="240">
        <f>ROUND(H7*50%,2)</f>
        <v>97375</v>
      </c>
      <c r="I9" s="241"/>
      <c r="J9" s="242">
        <f>ROUND(H7*50%,2)</f>
        <v>97375</v>
      </c>
      <c r="K9" s="243"/>
      <c r="L9" s="36"/>
      <c r="M9" s="35"/>
    </row>
    <row r="10" spans="1:13" ht="46.5" customHeight="1" thickBot="1">
      <c r="A10" s="25" t="s">
        <v>1</v>
      </c>
      <c r="B10" s="44" t="s">
        <v>9</v>
      </c>
      <c r="C10" s="167" t="s">
        <v>25</v>
      </c>
      <c r="D10" s="50" t="s">
        <v>26</v>
      </c>
      <c r="E10" s="54" t="s">
        <v>27</v>
      </c>
      <c r="F10" s="50" t="s">
        <v>28</v>
      </c>
      <c r="G10" s="168" t="s">
        <v>10</v>
      </c>
      <c r="H10" s="23" t="s">
        <v>3</v>
      </c>
      <c r="I10" s="22" t="s">
        <v>10</v>
      </c>
      <c r="J10" s="23" t="s">
        <v>3</v>
      </c>
      <c r="K10" s="22" t="s">
        <v>10</v>
      </c>
      <c r="L10" s="169" t="s">
        <v>4</v>
      </c>
      <c r="M10" s="141" t="s">
        <v>52</v>
      </c>
    </row>
    <row r="11" spans="1:13" ht="27" customHeight="1">
      <c r="A11" s="157">
        <v>1</v>
      </c>
      <c r="B11" s="158" t="s">
        <v>62</v>
      </c>
      <c r="C11" s="159">
        <f>D11+E11+F11</f>
        <v>583.5699999999999</v>
      </c>
      <c r="D11" s="160">
        <v>472</v>
      </c>
      <c r="E11" s="160">
        <v>90.57</v>
      </c>
      <c r="F11" s="161">
        <v>21</v>
      </c>
      <c r="G11" s="162">
        <f>ROUND(C17*C11,2)</f>
        <v>32698.43</v>
      </c>
      <c r="H11" s="163">
        <v>139</v>
      </c>
      <c r="I11" s="164">
        <f>ROUND(H17*H11,2)</f>
        <v>23376.73</v>
      </c>
      <c r="J11" s="164">
        <v>975</v>
      </c>
      <c r="K11" s="165">
        <f>ROUND(J17*J11,2)</f>
        <v>21641.36</v>
      </c>
      <c r="L11" s="166">
        <f>C11+H11+J11</f>
        <v>1697.57</v>
      </c>
      <c r="M11" s="186">
        <f>G11+I11+K11</f>
        <v>77716.52</v>
      </c>
    </row>
    <row r="12" spans="1:13" ht="27" customHeight="1">
      <c r="A12" s="21">
        <v>2</v>
      </c>
      <c r="B12" s="94" t="s">
        <v>8</v>
      </c>
      <c r="C12" s="93">
        <f>D12+E12+F12</f>
        <v>355.66</v>
      </c>
      <c r="D12" s="92">
        <v>248.8</v>
      </c>
      <c r="E12" s="92">
        <v>82.86</v>
      </c>
      <c r="F12" s="92">
        <v>24</v>
      </c>
      <c r="G12" s="126">
        <f>ROUND(C17*C12,2)</f>
        <v>19928.24</v>
      </c>
      <c r="H12" s="132">
        <v>89</v>
      </c>
      <c r="I12" s="119">
        <f>ROUND(H17*H12,2)</f>
        <v>14967.83</v>
      </c>
      <c r="J12" s="119">
        <v>356</v>
      </c>
      <c r="K12" s="125">
        <f>ROUND(J17*J12,2)</f>
        <v>7901.87</v>
      </c>
      <c r="L12" s="129">
        <f>C12+H12+J12</f>
        <v>800.6600000000001</v>
      </c>
      <c r="M12" s="187">
        <f>G12+I12+K12</f>
        <v>42797.94</v>
      </c>
    </row>
    <row r="13" spans="1:13" ht="27" customHeight="1">
      <c r="A13" s="157">
        <v>3</v>
      </c>
      <c r="B13" s="94" t="s">
        <v>2</v>
      </c>
      <c r="C13" s="93">
        <f>D13+E13+F13</f>
        <v>387.37</v>
      </c>
      <c r="D13" s="92">
        <v>260.8</v>
      </c>
      <c r="E13" s="92">
        <v>102.57</v>
      </c>
      <c r="F13" s="17">
        <v>24</v>
      </c>
      <c r="G13" s="126">
        <f>ROUND(C17*C13,2)</f>
        <v>21705.01</v>
      </c>
      <c r="H13" s="132">
        <v>79</v>
      </c>
      <c r="I13" s="119">
        <f>ROUND(H17*H13,2)</f>
        <v>13286.05</v>
      </c>
      <c r="J13" s="119">
        <v>744</v>
      </c>
      <c r="K13" s="125">
        <f>ROUND(J17*J13,2)</f>
        <v>16514.02</v>
      </c>
      <c r="L13" s="129">
        <f>C13+H13+J13</f>
        <v>1210.37</v>
      </c>
      <c r="M13" s="187">
        <f>G13+I13+K13</f>
        <v>51505.08</v>
      </c>
    </row>
    <row r="14" spans="1:13" ht="30" customHeight="1">
      <c r="A14" s="21">
        <v>4</v>
      </c>
      <c r="B14" s="94" t="s">
        <v>30</v>
      </c>
      <c r="C14" s="93">
        <f>D14+E14+F14</f>
        <v>1207.91</v>
      </c>
      <c r="D14" s="92">
        <v>1033.2</v>
      </c>
      <c r="E14" s="294">
        <v>150.71</v>
      </c>
      <c r="F14" s="92">
        <v>24</v>
      </c>
      <c r="G14" s="126">
        <f>ROUND(C17*C14,2)</f>
        <v>67681.27</v>
      </c>
      <c r="H14" s="132">
        <v>163</v>
      </c>
      <c r="I14" s="119">
        <f>ROUND(H17*H14,2)</f>
        <v>27413</v>
      </c>
      <c r="J14" s="119">
        <v>1320</v>
      </c>
      <c r="K14" s="125">
        <f>ROUND(J17*J14,2)</f>
        <v>29299.07</v>
      </c>
      <c r="L14" s="129">
        <f>C14+H14+J14</f>
        <v>2690.91</v>
      </c>
      <c r="M14" s="187">
        <f>G14+I14+K14</f>
        <v>124393.34</v>
      </c>
    </row>
    <row r="15" spans="1:13" ht="34.5" customHeight="1" thickBot="1">
      <c r="A15" s="157">
        <v>5</v>
      </c>
      <c r="B15" s="95" t="s">
        <v>22</v>
      </c>
      <c r="C15" s="96">
        <f>D15+E15+F15</f>
        <v>941.2</v>
      </c>
      <c r="D15" s="98">
        <v>752.2</v>
      </c>
      <c r="E15" s="184">
        <v>165</v>
      </c>
      <c r="F15" s="97">
        <v>24</v>
      </c>
      <c r="G15" s="127">
        <f>ROUND(C17*C15,2)</f>
        <v>52737.05</v>
      </c>
      <c r="H15" s="133">
        <v>109</v>
      </c>
      <c r="I15" s="120">
        <f>ROUND(H17*H15,2)</f>
        <v>18331.39</v>
      </c>
      <c r="J15" s="120">
        <v>992</v>
      </c>
      <c r="K15" s="134">
        <f>ROUND(J17*J15,2)-0.01</f>
        <v>22018.68</v>
      </c>
      <c r="L15" s="130">
        <f>C15+H15+J15</f>
        <v>2042.2</v>
      </c>
      <c r="M15" s="188">
        <f>G15+I15+K15</f>
        <v>93087.12</v>
      </c>
    </row>
    <row r="16" spans="1:13" s="12" customFormat="1" ht="33" customHeight="1" thickBot="1">
      <c r="A16" s="24"/>
      <c r="B16" s="112" t="s">
        <v>11</v>
      </c>
      <c r="C16" s="91">
        <f aca="true" t="shared" si="0" ref="C16:M16">SUM(C11:C15)</f>
        <v>3475.71</v>
      </c>
      <c r="D16" s="91">
        <f t="shared" si="0"/>
        <v>2767</v>
      </c>
      <c r="E16" s="91">
        <f t="shared" si="0"/>
        <v>591.71</v>
      </c>
      <c r="F16" s="91">
        <f t="shared" si="0"/>
        <v>117</v>
      </c>
      <c r="G16" s="128">
        <f t="shared" si="0"/>
        <v>194750</v>
      </c>
      <c r="H16" s="113">
        <f t="shared" si="0"/>
        <v>579</v>
      </c>
      <c r="I16" s="114">
        <f t="shared" si="0"/>
        <v>97375</v>
      </c>
      <c r="J16" s="114">
        <f t="shared" si="0"/>
        <v>4387</v>
      </c>
      <c r="K16" s="135">
        <f t="shared" si="0"/>
        <v>97375</v>
      </c>
      <c r="L16" s="131">
        <f t="shared" si="0"/>
        <v>8441.710000000001</v>
      </c>
      <c r="M16" s="189">
        <f t="shared" si="0"/>
        <v>389500</v>
      </c>
    </row>
    <row r="17" spans="1:13" s="41" customFormat="1" ht="31.5" thickBot="1">
      <c r="A17" s="13"/>
      <c r="B17" s="51" t="s">
        <v>19</v>
      </c>
      <c r="C17" s="257">
        <f>ROUND(C7/C16,6)</f>
        <v>56.031717</v>
      </c>
      <c r="D17" s="258"/>
      <c r="E17" s="258"/>
      <c r="F17" s="258"/>
      <c r="G17" s="259"/>
      <c r="H17" s="255">
        <f>ROUND(H9/H16,6)</f>
        <v>168.177893</v>
      </c>
      <c r="I17" s="256"/>
      <c r="J17" s="256">
        <f>ROUND(J9/J16,6)</f>
        <v>22.196262</v>
      </c>
      <c r="K17" s="260"/>
      <c r="M17" s="42"/>
    </row>
    <row r="18" spans="1:13" s="32" customFormat="1" ht="25.5">
      <c r="A18" s="30"/>
      <c r="B18" s="79" t="s">
        <v>0</v>
      </c>
      <c r="C18" s="236" t="s">
        <v>16</v>
      </c>
      <c r="D18" s="253"/>
      <c r="E18" s="253"/>
      <c r="F18" s="253"/>
      <c r="G18" s="238"/>
      <c r="H18" s="236" t="s">
        <v>32</v>
      </c>
      <c r="I18" s="237"/>
      <c r="J18" s="237"/>
      <c r="K18" s="254"/>
      <c r="L18" s="15"/>
      <c r="M18" s="142"/>
    </row>
    <row r="19" spans="1:13" s="34" customFormat="1" ht="18">
      <c r="A19" s="33"/>
      <c r="B19" s="55">
        <v>10500</v>
      </c>
      <c r="C19" s="244">
        <f>B19</f>
        <v>10500</v>
      </c>
      <c r="D19" s="245"/>
      <c r="E19" s="245"/>
      <c r="F19" s="245"/>
      <c r="G19" s="248"/>
      <c r="H19" s="244">
        <v>0</v>
      </c>
      <c r="I19" s="247"/>
      <c r="J19" s="247"/>
      <c r="K19" s="248"/>
      <c r="L19" s="16"/>
      <c r="M19" s="143"/>
    </row>
    <row r="20" spans="2:13" ht="18">
      <c r="B20" s="230"/>
      <c r="C20" s="27"/>
      <c r="D20" s="49"/>
      <c r="E20" s="49"/>
      <c r="F20" s="49"/>
      <c r="G20" s="28"/>
      <c r="H20" s="262" t="s">
        <v>33</v>
      </c>
      <c r="I20" s="232"/>
      <c r="J20" s="232" t="s">
        <v>33</v>
      </c>
      <c r="K20" s="233"/>
      <c r="L20" s="80"/>
      <c r="M20" s="144"/>
    </row>
    <row r="21" spans="2:13" ht="18.75" thickBot="1">
      <c r="B21" s="265"/>
      <c r="C21" s="81"/>
      <c r="D21" s="82"/>
      <c r="E21" s="82"/>
      <c r="F21" s="82"/>
      <c r="G21" s="83"/>
      <c r="H21" s="266">
        <f>ROUND(H19*50%,2)</f>
        <v>0</v>
      </c>
      <c r="I21" s="267"/>
      <c r="J21" s="249">
        <f>ROUND(H19*50%,2)</f>
        <v>0</v>
      </c>
      <c r="K21" s="250"/>
      <c r="L21" s="36"/>
      <c r="M21" s="144"/>
    </row>
    <row r="22" spans="1:13" ht="39.75" thickBot="1">
      <c r="A22" s="25" t="s">
        <v>34</v>
      </c>
      <c r="B22" s="44" t="s">
        <v>9</v>
      </c>
      <c r="C22" s="84" t="s">
        <v>25</v>
      </c>
      <c r="D22" s="50" t="s">
        <v>26</v>
      </c>
      <c r="E22" s="50" t="s">
        <v>27</v>
      </c>
      <c r="F22" s="50" t="s">
        <v>28</v>
      </c>
      <c r="G22" s="22" t="s">
        <v>10</v>
      </c>
      <c r="H22" s="23" t="s">
        <v>3</v>
      </c>
      <c r="I22" s="22" t="s">
        <v>10</v>
      </c>
      <c r="J22" s="23" t="s">
        <v>3</v>
      </c>
      <c r="K22" s="22" t="s">
        <v>10</v>
      </c>
      <c r="L22" s="110" t="s">
        <v>4</v>
      </c>
      <c r="M22" s="141" t="s">
        <v>52</v>
      </c>
    </row>
    <row r="23" spans="1:13" s="1" customFormat="1" ht="27" customHeight="1" thickBot="1">
      <c r="A23" s="99">
        <v>6</v>
      </c>
      <c r="B23" s="100" t="s">
        <v>35</v>
      </c>
      <c r="C23" s="101">
        <f>D23+E23+F23</f>
        <v>106.28</v>
      </c>
      <c r="D23" s="102">
        <v>41</v>
      </c>
      <c r="E23" s="103">
        <v>50.28</v>
      </c>
      <c r="F23" s="104">
        <v>15</v>
      </c>
      <c r="G23" s="105">
        <f>C19</f>
        <v>10500</v>
      </c>
      <c r="H23" s="106">
        <v>0</v>
      </c>
      <c r="I23" s="107">
        <v>0</v>
      </c>
      <c r="J23" s="108">
        <v>0</v>
      </c>
      <c r="K23" s="109">
        <v>0</v>
      </c>
      <c r="L23" s="121">
        <f>C23+H23+J23</f>
        <v>106.28</v>
      </c>
      <c r="M23" s="145">
        <v>10500</v>
      </c>
    </row>
    <row r="24" spans="1:13" s="29" customFormat="1" ht="16.5" thickBot="1">
      <c r="A24" s="251" t="s">
        <v>40</v>
      </c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64"/>
      <c r="M24" s="264"/>
    </row>
    <row r="25" spans="1:13" s="85" customFormat="1" ht="23.25" thickBot="1">
      <c r="A25" s="214" t="s">
        <v>36</v>
      </c>
      <c r="B25" s="215"/>
      <c r="C25" s="215"/>
      <c r="D25" s="215"/>
      <c r="E25" s="215"/>
      <c r="F25" s="215"/>
      <c r="G25" s="215"/>
      <c r="H25" s="216"/>
      <c r="I25" s="217">
        <f>M16+M23</f>
        <v>400000</v>
      </c>
      <c r="J25" s="218"/>
      <c r="K25" s="87"/>
      <c r="L25" s="220"/>
      <c r="M25" s="220"/>
    </row>
    <row r="26" spans="1:13" s="8" customFormat="1" ht="28.5" customHeight="1">
      <c r="A26" s="111"/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</row>
    <row r="27" ht="15.75" thickBot="1"/>
    <row r="28" spans="1:13" s="85" customFormat="1" ht="43.5" customHeight="1" thickBot="1">
      <c r="A28" s="214" t="s">
        <v>64</v>
      </c>
      <c r="B28" s="215"/>
      <c r="C28" s="215"/>
      <c r="D28" s="215"/>
      <c r="E28" s="215"/>
      <c r="F28" s="215"/>
      <c r="G28" s="215"/>
      <c r="H28" s="216"/>
      <c r="I28" s="217">
        <f>I25+RAD!H30</f>
        <v>800000.0011767799</v>
      </c>
      <c r="J28" s="218"/>
      <c r="K28" s="87"/>
      <c r="L28" s="219"/>
      <c r="M28" s="219"/>
    </row>
    <row r="29" spans="11:13" ht="30" customHeight="1">
      <c r="K29" s="124"/>
      <c r="L29" s="235"/>
      <c r="M29" s="235"/>
    </row>
    <row r="30" spans="12:13" ht="15">
      <c r="L30" s="181"/>
      <c r="M30" s="182"/>
    </row>
    <row r="31" spans="12:13" ht="15">
      <c r="L31" s="181"/>
      <c r="M31" s="182"/>
    </row>
  </sheetData>
  <sheetProtection/>
  <mergeCells count="39">
    <mergeCell ref="H19:K19"/>
    <mergeCell ref="C19:G19"/>
    <mergeCell ref="C5:K5"/>
    <mergeCell ref="L24:M24"/>
    <mergeCell ref="A25:H25"/>
    <mergeCell ref="I25:J25"/>
    <mergeCell ref="B20:B21"/>
    <mergeCell ref="H20:I20"/>
    <mergeCell ref="J20:K20"/>
    <mergeCell ref="H21:I21"/>
    <mergeCell ref="A3:K3"/>
    <mergeCell ref="C18:G18"/>
    <mergeCell ref="H18:K18"/>
    <mergeCell ref="H17:I17"/>
    <mergeCell ref="C17:G17"/>
    <mergeCell ref="J17:K17"/>
    <mergeCell ref="A4:K4"/>
    <mergeCell ref="H8:I8"/>
    <mergeCell ref="C6:G6"/>
    <mergeCell ref="L8:M8"/>
    <mergeCell ref="L29:M29"/>
    <mergeCell ref="H6:K6"/>
    <mergeCell ref="A1:G1"/>
    <mergeCell ref="H9:I9"/>
    <mergeCell ref="J9:K9"/>
    <mergeCell ref="C7:G7"/>
    <mergeCell ref="H7:K7"/>
    <mergeCell ref="J21:K21"/>
    <mergeCell ref="A24:K24"/>
    <mergeCell ref="A28:H28"/>
    <mergeCell ref="I28:J28"/>
    <mergeCell ref="L28:M28"/>
    <mergeCell ref="L25:M25"/>
    <mergeCell ref="B26:M26"/>
    <mergeCell ref="L2:M3"/>
    <mergeCell ref="L4:M4"/>
    <mergeCell ref="L5:M5"/>
    <mergeCell ref="B8:B9"/>
    <mergeCell ref="J8:K8"/>
  </mergeCells>
  <printOptions/>
  <pageMargins left="0.35433070866141736" right="0.15748031496062992" top="0.15748031496062992" bottom="0.2362204724409449" header="0.3937007874015748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90" zoomScaleNormal="90" zoomScalePageLayoutView="0" workbookViewId="0" topLeftCell="A1">
      <selection activeCell="K19" sqref="K19"/>
    </sheetView>
  </sheetViews>
  <sheetFormatPr defaultColWidth="17.625" defaultRowHeight="15.75"/>
  <cols>
    <col min="1" max="1" width="4.125" style="7" customWidth="1"/>
    <col min="2" max="2" width="39.375" style="8" customWidth="1"/>
    <col min="3" max="3" width="10.625" style="8" customWidth="1"/>
    <col min="4" max="4" width="10.00390625" style="8" customWidth="1"/>
    <col min="5" max="5" width="10.125" style="8" customWidth="1"/>
    <col min="6" max="6" width="8.375" style="8" customWidth="1"/>
    <col min="7" max="7" width="12.00390625" style="8" customWidth="1"/>
    <col min="8" max="8" width="11.50390625" style="8" customWidth="1"/>
    <col min="9" max="9" width="11.125" style="8" customWidth="1"/>
    <col min="10" max="10" width="13.375" style="4" customWidth="1"/>
    <col min="11" max="11" width="28.375" style="2" customWidth="1"/>
    <col min="12" max="16384" width="17.625" style="8" customWidth="1"/>
  </cols>
  <sheetData>
    <row r="1" spans="1:10" s="1" customFormat="1" ht="15.75" customHeight="1">
      <c r="A1" s="272" t="s">
        <v>7</v>
      </c>
      <c r="B1" s="272"/>
      <c r="C1" s="272"/>
      <c r="D1" s="272"/>
      <c r="E1" s="272"/>
      <c r="F1" s="272"/>
      <c r="G1" s="272"/>
      <c r="J1" s="116"/>
    </row>
    <row r="2" spans="9:11" ht="34.5" customHeight="1" thickBot="1">
      <c r="I2" s="9"/>
      <c r="J2" s="115"/>
      <c r="K2" s="115"/>
    </row>
    <row r="3" spans="2:11" ht="24.75" customHeight="1">
      <c r="B3" s="252" t="s">
        <v>50</v>
      </c>
      <c r="C3" s="252"/>
      <c r="D3" s="252"/>
      <c r="E3" s="252"/>
      <c r="F3" s="252"/>
      <c r="G3" s="252"/>
      <c r="H3" s="252"/>
      <c r="I3" s="59"/>
      <c r="J3" s="222" t="s">
        <v>47</v>
      </c>
      <c r="K3" s="223"/>
    </row>
    <row r="4" spans="2:11" ht="22.5" customHeight="1">
      <c r="B4" s="279" t="s">
        <v>17</v>
      </c>
      <c r="C4" s="279"/>
      <c r="D4" s="279"/>
      <c r="E4" s="279"/>
      <c r="F4" s="279"/>
      <c r="G4" s="279"/>
      <c r="H4" s="279"/>
      <c r="I4" s="38"/>
      <c r="J4" s="224"/>
      <c r="K4" s="225"/>
    </row>
    <row r="5" spans="3:11" ht="24.75" customHeight="1" thickBot="1">
      <c r="C5" s="280" t="s">
        <v>46</v>
      </c>
      <c r="D5" s="280"/>
      <c r="E5" s="280"/>
      <c r="F5" s="280"/>
      <c r="G5" s="280"/>
      <c r="H5" s="280"/>
      <c r="I5" s="280"/>
      <c r="J5" s="226" t="s">
        <v>48</v>
      </c>
      <c r="K5" s="227"/>
    </row>
    <row r="6" spans="2:11" ht="33.75" customHeight="1" thickBot="1">
      <c r="B6" s="63" t="s">
        <v>12</v>
      </c>
      <c r="C6" s="281" t="s">
        <v>18</v>
      </c>
      <c r="D6" s="282"/>
      <c r="E6" s="282"/>
      <c r="F6" s="282"/>
      <c r="G6" s="283"/>
      <c r="H6" s="277" t="s">
        <v>13</v>
      </c>
      <c r="I6" s="278"/>
      <c r="J6" s="228" t="s">
        <v>63</v>
      </c>
      <c r="K6" s="229"/>
    </row>
    <row r="7" spans="1:11" s="3" customFormat="1" ht="24.75" customHeight="1" thickBot="1">
      <c r="A7" s="37"/>
      <c r="B7" s="58">
        <v>400000</v>
      </c>
      <c r="C7" s="288">
        <f>ROUND(B7*90%,2)</f>
        <v>360000</v>
      </c>
      <c r="D7" s="289"/>
      <c r="E7" s="289"/>
      <c r="F7" s="289"/>
      <c r="G7" s="290"/>
      <c r="H7" s="291">
        <f>ROUND(B7*10%,2)</f>
        <v>40000</v>
      </c>
      <c r="I7" s="292"/>
      <c r="J7" s="293"/>
      <c r="K7" s="293"/>
    </row>
    <row r="8" spans="2:10" ht="21" customHeight="1" hidden="1" thickBot="1">
      <c r="B8" s="48"/>
      <c r="C8" s="43"/>
      <c r="D8" s="43"/>
      <c r="E8" s="43"/>
      <c r="F8" s="43"/>
      <c r="G8" s="43"/>
      <c r="H8" s="39"/>
      <c r="I8" s="40"/>
      <c r="J8" s="6"/>
    </row>
    <row r="9" spans="2:10" ht="14.25" customHeight="1" hidden="1" thickBot="1">
      <c r="B9" s="48"/>
      <c r="C9" s="43"/>
      <c r="D9" s="43"/>
      <c r="E9" s="43"/>
      <c r="F9" s="43"/>
      <c r="G9" s="43"/>
      <c r="H9" s="39"/>
      <c r="I9" s="40"/>
      <c r="J9" s="6"/>
    </row>
    <row r="10" spans="1:11" s="5" customFormat="1" ht="54.75" customHeight="1" thickBot="1">
      <c r="A10" s="174" t="s">
        <v>14</v>
      </c>
      <c r="B10" s="175" t="s">
        <v>9</v>
      </c>
      <c r="C10" s="176" t="s">
        <v>25</v>
      </c>
      <c r="D10" s="50" t="s">
        <v>26</v>
      </c>
      <c r="E10" s="177" t="s">
        <v>27</v>
      </c>
      <c r="F10" s="54" t="s">
        <v>28</v>
      </c>
      <c r="G10" s="178" t="s">
        <v>10</v>
      </c>
      <c r="H10" s="179" t="s">
        <v>15</v>
      </c>
      <c r="I10" s="178" t="s">
        <v>10</v>
      </c>
      <c r="J10" s="180" t="s">
        <v>4</v>
      </c>
      <c r="K10" s="141" t="s">
        <v>49</v>
      </c>
    </row>
    <row r="11" spans="1:11" s="5" customFormat="1" ht="28.5" customHeight="1">
      <c r="A11" s="204">
        <v>1</v>
      </c>
      <c r="B11" s="205" t="s">
        <v>61</v>
      </c>
      <c r="C11" s="206">
        <f>D11+E11+F11</f>
        <v>1632.8</v>
      </c>
      <c r="D11" s="207">
        <v>1377.8</v>
      </c>
      <c r="E11" s="208">
        <v>220</v>
      </c>
      <c r="F11" s="208">
        <v>35</v>
      </c>
      <c r="G11" s="209">
        <f>C11*C28</f>
        <v>121200.77484319998</v>
      </c>
      <c r="H11" s="210">
        <v>30</v>
      </c>
      <c r="I11" s="211">
        <f>H11*H28</f>
        <v>20000.00001</v>
      </c>
      <c r="J11" s="212">
        <f>C11+H11</f>
        <v>1662.8</v>
      </c>
      <c r="K11" s="213">
        <f>G11+I11</f>
        <v>141200.77485319998</v>
      </c>
    </row>
    <row r="12" spans="1:11" s="5" customFormat="1" ht="36.75" customHeight="1">
      <c r="A12" s="45">
        <v>2</v>
      </c>
      <c r="B12" s="170" t="s">
        <v>31</v>
      </c>
      <c r="C12" s="137">
        <f aca="true" t="shared" si="0" ref="C12:C26">D12+E12+F12</f>
        <v>632</v>
      </c>
      <c r="D12" s="123">
        <v>435</v>
      </c>
      <c r="E12" s="138">
        <v>162</v>
      </c>
      <c r="F12" s="138">
        <v>35</v>
      </c>
      <c r="G12" s="171">
        <f>C12*C28</f>
        <v>46912.597808</v>
      </c>
      <c r="H12" s="172">
        <v>30</v>
      </c>
      <c r="I12" s="173">
        <f>H12*H28</f>
        <v>20000.00001</v>
      </c>
      <c r="J12" s="139">
        <f aca="true" t="shared" si="1" ref="J12:J17">C12+H12</f>
        <v>662</v>
      </c>
      <c r="K12" s="155">
        <f aca="true" t="shared" si="2" ref="K12:K17">G12+I12</f>
        <v>66912.597818</v>
      </c>
    </row>
    <row r="13" spans="1:11" s="64" customFormat="1" ht="30" customHeight="1">
      <c r="A13" s="45">
        <v>3</v>
      </c>
      <c r="B13" s="90" t="s">
        <v>38</v>
      </c>
      <c r="C13" s="88">
        <f>D13+E13+F13</f>
        <v>249</v>
      </c>
      <c r="D13" s="78">
        <v>174</v>
      </c>
      <c r="E13" s="77">
        <v>48</v>
      </c>
      <c r="F13" s="77">
        <v>27</v>
      </c>
      <c r="G13" s="89">
        <f>C13*C28</f>
        <v>18482.969706</v>
      </c>
      <c r="H13" s="153">
        <v>0</v>
      </c>
      <c r="I13" s="140">
        <f>H13*H28</f>
        <v>0</v>
      </c>
      <c r="J13" s="139">
        <f t="shared" si="1"/>
        <v>249</v>
      </c>
      <c r="K13" s="155">
        <f t="shared" si="2"/>
        <v>18482.969706</v>
      </c>
    </row>
    <row r="14" spans="1:11" s="64" customFormat="1" ht="30" customHeight="1">
      <c r="A14" s="45">
        <v>4</v>
      </c>
      <c r="B14" s="136" t="s">
        <v>41</v>
      </c>
      <c r="C14" s="88">
        <f>D14+E14+F14</f>
        <v>699</v>
      </c>
      <c r="D14" s="78">
        <v>582</v>
      </c>
      <c r="E14" s="185">
        <v>82</v>
      </c>
      <c r="F14" s="77">
        <v>35</v>
      </c>
      <c r="G14" s="89">
        <f>C14*C28</f>
        <v>51885.927006</v>
      </c>
      <c r="H14" s="123">
        <v>0</v>
      </c>
      <c r="I14" s="122">
        <v>0</v>
      </c>
      <c r="J14" s="139">
        <f t="shared" si="1"/>
        <v>699</v>
      </c>
      <c r="K14" s="155">
        <f t="shared" si="2"/>
        <v>51885.927006</v>
      </c>
    </row>
    <row r="15" spans="1:11" s="64" customFormat="1" ht="30" customHeight="1">
      <c r="A15" s="45">
        <v>5</v>
      </c>
      <c r="B15" s="136" t="s">
        <v>42</v>
      </c>
      <c r="C15" s="88">
        <f>D15+E15+F15</f>
        <v>321.4</v>
      </c>
      <c r="D15" s="78">
        <v>226</v>
      </c>
      <c r="E15" s="77">
        <v>68.4</v>
      </c>
      <c r="F15" s="77">
        <v>27</v>
      </c>
      <c r="G15" s="89">
        <f>C15*C28</f>
        <v>23857.134391599997</v>
      </c>
      <c r="H15" s="123">
        <v>0</v>
      </c>
      <c r="I15" s="122">
        <v>0</v>
      </c>
      <c r="J15" s="139">
        <f t="shared" si="1"/>
        <v>321.4</v>
      </c>
      <c r="K15" s="155">
        <f t="shared" si="2"/>
        <v>23857.134391599997</v>
      </c>
    </row>
    <row r="16" spans="1:11" s="64" customFormat="1" ht="30" customHeight="1">
      <c r="A16" s="45">
        <v>6</v>
      </c>
      <c r="B16" s="61" t="s">
        <v>29</v>
      </c>
      <c r="C16" s="56">
        <f t="shared" si="0"/>
        <v>214</v>
      </c>
      <c r="D16" s="78">
        <v>123</v>
      </c>
      <c r="E16" s="77">
        <v>56</v>
      </c>
      <c r="F16" s="77">
        <v>35</v>
      </c>
      <c r="G16" s="57">
        <f>C16*C28</f>
        <v>15884.961915999998</v>
      </c>
      <c r="H16" s="46">
        <v>0</v>
      </c>
      <c r="I16" s="47">
        <v>0</v>
      </c>
      <c r="J16" s="139">
        <f t="shared" si="1"/>
        <v>214</v>
      </c>
      <c r="K16" s="155">
        <f t="shared" si="2"/>
        <v>15884.961915999998</v>
      </c>
    </row>
    <row r="17" spans="1:11" s="64" customFormat="1" ht="30" customHeight="1">
      <c r="A17" s="45">
        <v>7</v>
      </c>
      <c r="B17" s="62" t="s">
        <v>44</v>
      </c>
      <c r="C17" s="56">
        <f t="shared" si="0"/>
        <v>521</v>
      </c>
      <c r="D17" s="78">
        <v>451</v>
      </c>
      <c r="E17" s="77">
        <v>52</v>
      </c>
      <c r="F17" s="77">
        <v>18</v>
      </c>
      <c r="G17" s="57">
        <f>C17*C28</f>
        <v>38673.201673999996</v>
      </c>
      <c r="H17" s="52">
        <v>0</v>
      </c>
      <c r="I17" s="53">
        <v>0</v>
      </c>
      <c r="J17" s="139">
        <f t="shared" si="1"/>
        <v>521</v>
      </c>
      <c r="K17" s="155">
        <f t="shared" si="2"/>
        <v>38673.201673999996</v>
      </c>
    </row>
    <row r="18" spans="1:11" s="64" customFormat="1" ht="25.5" customHeight="1" thickBot="1">
      <c r="A18" s="45">
        <v>8</v>
      </c>
      <c r="B18" s="146" t="s">
        <v>45</v>
      </c>
      <c r="C18" s="147">
        <f t="shared" si="0"/>
        <v>210.67000000000002</v>
      </c>
      <c r="D18" s="148">
        <v>125</v>
      </c>
      <c r="E18" s="295">
        <v>50.67</v>
      </c>
      <c r="F18" s="149">
        <v>35</v>
      </c>
      <c r="G18" s="150">
        <f>C18*C28</f>
        <v>15637.780031979999</v>
      </c>
      <c r="H18" s="151">
        <v>0</v>
      </c>
      <c r="I18" s="152">
        <v>0</v>
      </c>
      <c r="J18" s="154">
        <f>C18+H18</f>
        <v>210.67000000000002</v>
      </c>
      <c r="K18" s="156">
        <f>G18+I18</f>
        <v>15637.780031979999</v>
      </c>
    </row>
    <row r="19" spans="1:11" s="64" customFormat="1" ht="30" customHeight="1">
      <c r="A19" s="45">
        <v>9</v>
      </c>
      <c r="B19" s="190" t="s">
        <v>53</v>
      </c>
      <c r="C19" s="137">
        <f t="shared" si="0"/>
        <v>25.869999999999997</v>
      </c>
      <c r="D19" s="46">
        <v>9.44</v>
      </c>
      <c r="E19" s="191">
        <v>6.43</v>
      </c>
      <c r="F19" s="191">
        <v>10</v>
      </c>
      <c r="G19" s="192">
        <f>C19*C28</f>
        <v>1920.2989007799997</v>
      </c>
      <c r="H19" s="193">
        <v>0</v>
      </c>
      <c r="I19" s="194">
        <v>0</v>
      </c>
      <c r="J19" s="139">
        <f aca="true" t="shared" si="3" ref="J19:J26">C19+H19</f>
        <v>25.869999999999997</v>
      </c>
      <c r="K19" s="155">
        <f aca="true" t="shared" si="4" ref="K19:K26">G19+I19</f>
        <v>1920.2989007799997</v>
      </c>
    </row>
    <row r="20" spans="1:11" s="64" customFormat="1" ht="25.5" customHeight="1">
      <c r="A20" s="45">
        <v>10</v>
      </c>
      <c r="B20" s="195" t="s">
        <v>54</v>
      </c>
      <c r="C20" s="56">
        <f t="shared" si="0"/>
        <v>14.71</v>
      </c>
      <c r="D20" s="52">
        <v>2.57</v>
      </c>
      <c r="E20" s="196">
        <v>2.14</v>
      </c>
      <c r="F20" s="196">
        <v>10</v>
      </c>
      <c r="G20" s="57">
        <f>C20*C28</f>
        <v>1091.90555974</v>
      </c>
      <c r="H20" s="197">
        <v>0</v>
      </c>
      <c r="I20" s="198">
        <v>0</v>
      </c>
      <c r="J20" s="139">
        <f t="shared" si="3"/>
        <v>14.71</v>
      </c>
      <c r="K20" s="155">
        <f t="shared" si="4"/>
        <v>1091.90555974</v>
      </c>
    </row>
    <row r="21" spans="1:11" s="64" customFormat="1" ht="25.5" customHeight="1">
      <c r="A21" s="45">
        <v>11</v>
      </c>
      <c r="B21" s="195" t="s">
        <v>55</v>
      </c>
      <c r="C21" s="56">
        <f t="shared" si="0"/>
        <v>18.25</v>
      </c>
      <c r="D21" s="52">
        <v>5.04</v>
      </c>
      <c r="E21" s="196">
        <v>3.21</v>
      </c>
      <c r="F21" s="196">
        <v>10</v>
      </c>
      <c r="G21" s="57">
        <f>C21*C28</f>
        <v>1354.6754904999998</v>
      </c>
      <c r="H21" s="197">
        <v>0</v>
      </c>
      <c r="I21" s="198">
        <v>0</v>
      </c>
      <c r="J21" s="139">
        <f t="shared" si="3"/>
        <v>18.25</v>
      </c>
      <c r="K21" s="155">
        <f t="shared" si="4"/>
        <v>1354.6754904999998</v>
      </c>
    </row>
    <row r="22" spans="1:11" s="64" customFormat="1" ht="25.5" customHeight="1">
      <c r="A22" s="45">
        <v>12</v>
      </c>
      <c r="B22" s="195" t="s">
        <v>56</v>
      </c>
      <c r="C22" s="56">
        <f t="shared" si="0"/>
        <v>14.85</v>
      </c>
      <c r="D22" s="52">
        <v>2.71</v>
      </c>
      <c r="E22" s="196">
        <v>2.14</v>
      </c>
      <c r="F22" s="196">
        <v>10</v>
      </c>
      <c r="G22" s="57">
        <f>C22*C28</f>
        <v>1102.2975909</v>
      </c>
      <c r="H22" s="197">
        <v>0</v>
      </c>
      <c r="I22" s="198">
        <v>0</v>
      </c>
      <c r="J22" s="139">
        <f t="shared" si="3"/>
        <v>14.85</v>
      </c>
      <c r="K22" s="155">
        <f t="shared" si="4"/>
        <v>1102.2975909</v>
      </c>
    </row>
    <row r="23" spans="1:11" s="64" customFormat="1" ht="32.25" customHeight="1">
      <c r="A23" s="45">
        <v>13</v>
      </c>
      <c r="B23" s="195" t="s">
        <v>57</v>
      </c>
      <c r="C23" s="56">
        <f t="shared" si="0"/>
        <v>54</v>
      </c>
      <c r="D23" s="52">
        <v>21</v>
      </c>
      <c r="E23" s="196">
        <v>21</v>
      </c>
      <c r="F23" s="196">
        <v>12</v>
      </c>
      <c r="G23" s="57">
        <f>C23*C28</f>
        <v>4008.3548759999994</v>
      </c>
      <c r="H23" s="197">
        <v>0</v>
      </c>
      <c r="I23" s="198">
        <v>0</v>
      </c>
      <c r="J23" s="139">
        <f t="shared" si="3"/>
        <v>54</v>
      </c>
      <c r="K23" s="155">
        <f t="shared" si="4"/>
        <v>4008.3548759999994</v>
      </c>
    </row>
    <row r="24" spans="1:11" s="64" customFormat="1" ht="25.5" customHeight="1">
      <c r="A24" s="45">
        <v>14</v>
      </c>
      <c r="B24" s="195" t="s">
        <v>58</v>
      </c>
      <c r="C24" s="56">
        <f t="shared" si="0"/>
        <v>47</v>
      </c>
      <c r="D24" s="52">
        <v>15</v>
      </c>
      <c r="E24" s="196">
        <v>15</v>
      </c>
      <c r="F24" s="196">
        <v>17</v>
      </c>
      <c r="G24" s="57">
        <f>C24*C28</f>
        <v>3488.7533179999996</v>
      </c>
      <c r="H24" s="197">
        <v>0</v>
      </c>
      <c r="I24" s="198">
        <v>0</v>
      </c>
      <c r="J24" s="139">
        <f t="shared" si="3"/>
        <v>47</v>
      </c>
      <c r="K24" s="155">
        <f t="shared" si="4"/>
        <v>3488.7533179999996</v>
      </c>
    </row>
    <row r="25" spans="1:11" s="64" customFormat="1" ht="25.5" customHeight="1">
      <c r="A25" s="45">
        <v>15</v>
      </c>
      <c r="B25" s="195" t="s">
        <v>59</v>
      </c>
      <c r="C25" s="56">
        <f t="shared" si="0"/>
        <v>29</v>
      </c>
      <c r="D25" s="52">
        <v>9.5</v>
      </c>
      <c r="E25" s="196">
        <v>7.5</v>
      </c>
      <c r="F25" s="196">
        <v>12</v>
      </c>
      <c r="G25" s="57">
        <f>C25*C28</f>
        <v>2152.635026</v>
      </c>
      <c r="H25" s="197">
        <v>0</v>
      </c>
      <c r="I25" s="198">
        <v>0</v>
      </c>
      <c r="J25" s="139">
        <f t="shared" si="3"/>
        <v>29</v>
      </c>
      <c r="K25" s="155">
        <f t="shared" si="4"/>
        <v>2152.635026</v>
      </c>
    </row>
    <row r="26" spans="1:11" s="64" customFormat="1" ht="25.5" customHeight="1" thickBot="1">
      <c r="A26" s="45">
        <v>16</v>
      </c>
      <c r="B26" s="195" t="s">
        <v>60</v>
      </c>
      <c r="C26" s="199">
        <f t="shared" si="0"/>
        <v>166.32</v>
      </c>
      <c r="D26" s="197">
        <v>105</v>
      </c>
      <c r="E26" s="200">
        <v>49.32</v>
      </c>
      <c r="F26" s="200">
        <v>12</v>
      </c>
      <c r="G26" s="201">
        <f>C26*C28</f>
        <v>12345.733018079998</v>
      </c>
      <c r="H26" s="197">
        <v>0</v>
      </c>
      <c r="I26" s="198">
        <v>0</v>
      </c>
      <c r="J26" s="202">
        <f t="shared" si="3"/>
        <v>166.32</v>
      </c>
      <c r="K26" s="203">
        <f t="shared" si="4"/>
        <v>12345.733018079998</v>
      </c>
    </row>
    <row r="27" spans="1:11" s="67" customFormat="1" ht="42.75" customHeight="1" thickBot="1">
      <c r="A27" s="65"/>
      <c r="B27" s="66" t="s">
        <v>39</v>
      </c>
      <c r="C27" s="183">
        <f>SUM(C11:C26)</f>
        <v>4849.870000000001</v>
      </c>
      <c r="D27" s="183">
        <f aca="true" t="shared" si="5" ref="D27:K27">SUM(D11:D26)</f>
        <v>3664.0600000000004</v>
      </c>
      <c r="E27" s="183">
        <f t="shared" si="5"/>
        <v>845.81</v>
      </c>
      <c r="F27" s="183">
        <f t="shared" si="5"/>
        <v>340</v>
      </c>
      <c r="G27" s="183">
        <f t="shared" si="5"/>
        <v>360000.00115677994</v>
      </c>
      <c r="H27" s="183">
        <f t="shared" si="5"/>
        <v>60</v>
      </c>
      <c r="I27" s="183">
        <f t="shared" si="5"/>
        <v>40000.00002</v>
      </c>
      <c r="J27" s="183">
        <f t="shared" si="5"/>
        <v>4909.870000000001</v>
      </c>
      <c r="K27" s="183">
        <f t="shared" si="5"/>
        <v>400000.0011767799</v>
      </c>
    </row>
    <row r="28" spans="1:11" s="64" customFormat="1" ht="33.75" customHeight="1" thickBot="1">
      <c r="A28" s="68"/>
      <c r="B28" s="71" t="s">
        <v>21</v>
      </c>
      <c r="C28" s="273">
        <f>ROUND(C7/C27,6)</f>
        <v>74.228794</v>
      </c>
      <c r="D28" s="274"/>
      <c r="E28" s="274"/>
      <c r="F28" s="274"/>
      <c r="G28" s="275"/>
      <c r="H28" s="273">
        <f>ROUND(H7/H27,6)</f>
        <v>666.666667</v>
      </c>
      <c r="I28" s="287"/>
      <c r="J28" s="69"/>
      <c r="K28" s="67"/>
    </row>
    <row r="29" spans="1:11" s="74" customFormat="1" ht="13.5" customHeight="1" hidden="1" thickBot="1">
      <c r="A29" s="70"/>
      <c r="B29" s="71" t="s">
        <v>20</v>
      </c>
      <c r="C29" s="269" t="e">
        <f>ROUND(#REF!/#REF!,6)</f>
        <v>#REF!</v>
      </c>
      <c r="D29" s="270"/>
      <c r="E29" s="270"/>
      <c r="F29" s="270"/>
      <c r="G29" s="271"/>
      <c r="H29" s="269" t="e">
        <f>ROUND(#REF!/#REF!,6)</f>
        <v>#REF!</v>
      </c>
      <c r="I29" s="276"/>
      <c r="J29" s="72"/>
      <c r="K29" s="73"/>
    </row>
    <row r="30" spans="1:11" s="86" customFormat="1" ht="34.5" customHeight="1" thickBot="1">
      <c r="A30" s="284" t="s">
        <v>37</v>
      </c>
      <c r="B30" s="285"/>
      <c r="C30" s="285"/>
      <c r="D30" s="285"/>
      <c r="E30" s="285"/>
      <c r="F30" s="285"/>
      <c r="G30" s="285"/>
      <c r="H30" s="217">
        <f>K27</f>
        <v>400000.0011767799</v>
      </c>
      <c r="I30" s="286"/>
      <c r="J30" s="268"/>
      <c r="K30" s="268"/>
    </row>
    <row r="31" spans="2:11" ht="12" customHeight="1">
      <c r="B31" s="117"/>
      <c r="C31" s="117"/>
      <c r="D31" s="117"/>
      <c r="E31" s="117"/>
      <c r="F31" s="117"/>
      <c r="G31" s="117"/>
      <c r="H31" s="117"/>
      <c r="I31" s="117"/>
      <c r="J31" s="118"/>
      <c r="K31" s="118"/>
    </row>
    <row r="32" spans="1:11" s="11" customFormat="1" ht="21.75" customHeight="1">
      <c r="A32" s="221"/>
      <c r="B32" s="221"/>
      <c r="C32" s="221"/>
      <c r="D32" s="221"/>
      <c r="E32" s="221"/>
      <c r="F32" s="221"/>
      <c r="G32" s="221"/>
      <c r="H32" s="221"/>
      <c r="I32" s="221"/>
      <c r="J32" s="221"/>
      <c r="K32" s="221"/>
    </row>
    <row r="33" spans="10:11" ht="18">
      <c r="J33" s="75"/>
      <c r="K33" s="76"/>
    </row>
  </sheetData>
  <sheetProtection/>
  <mergeCells count="20">
    <mergeCell ref="C6:G6"/>
    <mergeCell ref="J3:K4"/>
    <mergeCell ref="J6:K6"/>
    <mergeCell ref="A32:K32"/>
    <mergeCell ref="A30:G30"/>
    <mergeCell ref="H30:I30"/>
    <mergeCell ref="H28:I28"/>
    <mergeCell ref="C7:G7"/>
    <mergeCell ref="H7:I7"/>
    <mergeCell ref="J7:K7"/>
    <mergeCell ref="J30:K30"/>
    <mergeCell ref="C29:G29"/>
    <mergeCell ref="A1:G1"/>
    <mergeCell ref="C28:G28"/>
    <mergeCell ref="H29:I29"/>
    <mergeCell ref="H6:I6"/>
    <mergeCell ref="B3:H3"/>
    <mergeCell ref="B4:H4"/>
    <mergeCell ref="C5:I5"/>
    <mergeCell ref="J5:K5"/>
  </mergeCells>
  <printOptions/>
  <pageMargins left="0.4330708661417323" right="0.2362204724409449" top="0.15748031496062992" bottom="0.15748031496062992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StefanS</dc:creator>
  <cp:keywords/>
  <dc:description/>
  <cp:lastModifiedBy>Daniela Lungu</cp:lastModifiedBy>
  <cp:lastPrinted>2023-12-29T11:46:57Z</cp:lastPrinted>
  <dcterms:created xsi:type="dcterms:W3CDTF">2010-04-21T13:22:55Z</dcterms:created>
  <dcterms:modified xsi:type="dcterms:W3CDTF">2024-01-08T11:13:33Z</dcterms:modified>
  <cp:category/>
  <cp:version/>
  <cp:contentType/>
  <cp:contentStatus/>
</cp:coreProperties>
</file>