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<sst xmlns="http://schemas.openxmlformats.org/spreadsheetml/2006/main" count="117" uniqueCount="75">
  <si>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</si>
  <si>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</si>
  <si>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</si>
  <si>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</si>
  <si>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</si>
  <si>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</si>
  <si>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</si>
  <si>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</si>
  <si>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</si>
  <si>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</si>
  <si>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</si>
  <si>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</si>
  <si>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</si>
  <si>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</si>
  <si>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</si>
  <si>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</si>
  <si>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</si>
  <si>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</si>
  <si>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</si>
  <si>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</si>
  <si>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</si>
  <si>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</si>
  <si>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</si>
  <si>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</si>
  <si>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</si>
  <si>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</si>
  <si>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</si>
  <si>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</si>
  <si>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</si>
  <si>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</si>
  <si>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</si>
  <si>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</si>
  <si>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</si>
  <si>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</si>
  <si>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</si>
  <si>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</si>
  <si>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</si>
  <si>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</si>
  <si>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</si>
  <si>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</si>
  <si>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</si>
  <si>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</si>
  <si>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</si>
  <si>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</si>
  <si>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</si>
  <si>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</si>
  <si>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</si>
  <si>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</si>
  <si>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</si>
  <si>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</si>
  <si>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</si>
  <si>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</si>
  <si>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</si>
  <si>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</si>
  <si>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</si>
  <si>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</si>
  <si>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</si>
  <si>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OCT</t>
  </si>
  <si>
    <t>NOV</t>
  </si>
  <si>
    <t>DEC</t>
  </si>
  <si>
    <t>Credit de angajament suplimentar-OCT.2022</t>
  </si>
  <si>
    <t>cf Filei de buget cu nr. P6831/05.09.2022 si P7139/16.09.2022</t>
  </si>
  <si>
    <r>
      <t xml:space="preserve">CALCULUL SUMELOR </t>
    </r>
    <r>
      <rPr>
        <b/>
        <u val="single"/>
        <sz val="14"/>
        <color indexed="8"/>
        <rFont val="TimesRomanR"/>
        <family val="0"/>
      </rPr>
      <t>suplimentare</t>
    </r>
    <r>
      <rPr>
        <b/>
        <sz val="14"/>
        <color indexed="8"/>
        <rFont val="TimesRomanR"/>
        <family val="0"/>
      </rPr>
      <t xml:space="preserve"> alocate pentru ANUL 2022</t>
    </r>
  </si>
  <si>
    <t>TRIM IV 2022 contractat</t>
  </si>
  <si>
    <t>Suplim. pt TRIM IV 2022</t>
  </si>
  <si>
    <t>TOTAL GENERAL suplimentare la RECTIFICARE BUGETARA =</t>
  </si>
  <si>
    <t xml:space="preserve">TRIM IV 2022 - LABORATOARE = </t>
  </si>
  <si>
    <t xml:space="preserve">TOTAL GENERAL TRIM IV 2022  = </t>
  </si>
  <si>
    <t xml:space="preserve">TRIM IV 2022 - RADIOLOGIE / IMAGISTICA = </t>
  </si>
  <si>
    <t>MEDIMA HEALTH SA</t>
  </si>
  <si>
    <t>CENTRUL MEDICAL MATEUS</t>
  </si>
  <si>
    <t>TRIM IV suplimentat</t>
  </si>
  <si>
    <t>cf  FILEI DE BUGET</t>
  </si>
  <si>
    <t>]i Notei de fundamentare nr. 29255 /03.10.2022</t>
  </si>
  <si>
    <t>]i Notei de fundamentare nr.  29255 /03.10.2022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</si>
</sst>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6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2"/>
      <name val="Times New Roman"/>
      <family val="1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RomanR"/>
      <family val="0"/>
    </font>
    <font>
      <b/>
      <sz val="11"/>
      <name val="TimesRomanR"/>
      <family val="0"/>
    </font>
    <font>
      <b/>
      <i/>
      <sz val="8"/>
      <color indexed="8"/>
      <name val="TimesRomanR"/>
      <family val="0"/>
    </font>
    <font>
      <b/>
      <u val="single"/>
      <sz val="14"/>
      <color indexed="8"/>
      <name val="TimesRomanR"/>
      <family val="0"/>
    </font>
    <font>
      <b/>
      <i/>
      <sz val="11"/>
      <name val="TimesRomanR"/>
      <family val="0"/>
    </font>
    <font>
      <sz val="11"/>
      <name val="Times New Roman"/>
      <family val="0"/>
    </font>
    <font>
      <i/>
      <sz val="12"/>
      <name val="TimesRoman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1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52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5" xfId="0" applyNumberFormat="1" applyFont="1" applyBorder="1" applyAlignment="1">
      <alignment wrapText="1"/>
    </xf>
    <xf numFmtId="4" fontId="13" fillId="0" borderId="55" xfId="0" applyNumberFormat="1" applyFont="1" applyBorder="1" applyAlignment="1">
      <alignment wrapText="1"/>
    </xf>
    <xf numFmtId="4" fontId="13" fillId="0" borderId="55" xfId="0" applyNumberFormat="1" applyFont="1" applyFill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1" xfId="0" applyNumberFormat="1" applyFont="1" applyBorder="1" applyAlignment="1">
      <alignment wrapText="1"/>
    </xf>
    <xf numFmtId="2" fontId="2" fillId="0" borderId="56" xfId="0" applyNumberFormat="1" applyFont="1" applyBorder="1" applyAlignment="1">
      <alignment wrapText="1"/>
    </xf>
    <xf numFmtId="2" fontId="2" fillId="0" borderId="57" xfId="0" applyNumberFormat="1" applyFont="1" applyFill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4" fontId="5" fillId="0" borderId="58" xfId="0" applyNumberFormat="1" applyFont="1" applyBorder="1" applyAlignment="1">
      <alignment wrapText="1"/>
    </xf>
    <xf numFmtId="2" fontId="1" fillId="0" borderId="59" xfId="0" applyNumberFormat="1" applyFont="1" applyBorder="1" applyAlignment="1">
      <alignment wrapText="1"/>
    </xf>
    <xf numFmtId="4" fontId="1" fillId="0" borderId="57" xfId="0" applyNumberFormat="1" applyFont="1" applyBorder="1" applyAlignment="1">
      <alignment wrapText="1"/>
    </xf>
    <xf numFmtId="2" fontId="1" fillId="0" borderId="57" xfId="0" applyNumberFormat="1" applyFont="1" applyBorder="1" applyAlignment="1">
      <alignment wrapText="1"/>
    </xf>
    <xf numFmtId="4" fontId="1" fillId="0" borderId="60" xfId="0" applyNumberFormat="1" applyFont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wrapText="1"/>
    </xf>
    <xf numFmtId="4" fontId="14" fillId="0" borderId="59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wrapText="1"/>
    </xf>
    <xf numFmtId="4" fontId="8" fillId="20" borderId="61" xfId="0" applyNumberFormat="1" applyFont="1" applyFill="1" applyBorder="1" applyAlignment="1">
      <alignment wrapText="1"/>
    </xf>
    <xf numFmtId="4" fontId="8" fillId="20" borderId="31" xfId="0" applyNumberFormat="1" applyFont="1" applyFill="1" applyBorder="1" applyAlignment="1">
      <alignment wrapText="1"/>
    </xf>
    <xf numFmtId="4" fontId="8" fillId="20" borderId="62" xfId="0" applyNumberFormat="1" applyFont="1" applyFill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0" fillId="25" borderId="25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8" fillId="25" borderId="18" xfId="0" applyNumberFormat="1" applyFont="1" applyFill="1" applyBorder="1" applyAlignment="1">
      <alignment horizontal="right" wrapText="1"/>
    </xf>
    <xf numFmtId="4" fontId="8" fillId="25" borderId="11" xfId="0" applyNumberFormat="1" applyFont="1" applyFill="1" applyBorder="1" applyAlignment="1">
      <alignment horizontal="right" wrapText="1"/>
    </xf>
    <xf numFmtId="4" fontId="8" fillId="25" borderId="63" xfId="0" applyNumberFormat="1" applyFont="1" applyFill="1" applyBorder="1" applyAlignment="1">
      <alignment horizontal="right" wrapText="1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wrapText="1"/>
    </xf>
    <xf numFmtId="4" fontId="49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4" fontId="11" fillId="25" borderId="0" xfId="0" applyNumberFormat="1" applyFont="1" applyFill="1" applyBorder="1" applyAlignment="1">
      <alignment horizontal="center" wrapText="1"/>
    </xf>
    <xf numFmtId="169" fontId="8" fillId="20" borderId="0" xfId="0" applyNumberFormat="1" applyFont="1" applyFill="1" applyBorder="1" applyAlignment="1">
      <alignment horizontal="center" wrapText="1"/>
    </xf>
    <xf numFmtId="4" fontId="9" fillId="4" borderId="28" xfId="0" applyNumberFormat="1" applyFont="1" applyFill="1" applyBorder="1" applyAlignment="1">
      <alignment horizontal="center" vertical="center" wrapText="1"/>
    </xf>
    <xf numFmtId="4" fontId="13" fillId="4" borderId="61" xfId="0" applyNumberFormat="1" applyFont="1" applyFill="1" applyBorder="1" applyAlignment="1">
      <alignment wrapText="1"/>
    </xf>
    <xf numFmtId="4" fontId="13" fillId="4" borderId="31" xfId="0" applyNumberFormat="1" applyFont="1" applyFill="1" applyBorder="1" applyAlignment="1">
      <alignment wrapText="1"/>
    </xf>
    <xf numFmtId="4" fontId="13" fillId="4" borderId="62" xfId="0" applyNumberFormat="1" applyFont="1" applyFill="1" applyBorder="1" applyAlignment="1">
      <alignment wrapText="1"/>
    </xf>
    <xf numFmtId="4" fontId="14" fillId="4" borderId="59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4" fontId="7" fillId="25" borderId="0" xfId="0" applyNumberFormat="1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center" vertical="center" wrapText="1"/>
    </xf>
    <xf numFmtId="164" fontId="5" fillId="20" borderId="0" xfId="0" applyNumberFormat="1" applyFont="1" applyFill="1" applyBorder="1" applyAlignment="1">
      <alignment horizontal="center" vertical="center" wrapText="1"/>
    </xf>
    <xf numFmtId="164" fontId="4" fillId="20" borderId="0" xfId="0" applyNumberFormat="1" applyFont="1" applyFill="1" applyBorder="1" applyAlignment="1">
      <alignment horizontal="center" vertical="center" wrapText="1"/>
    </xf>
    <xf numFmtId="4" fontId="15" fillId="20" borderId="27" xfId="0" applyNumberFormat="1" applyFont="1" applyFill="1" applyBorder="1" applyAlignment="1">
      <alignment horizontal="center" vertical="center" wrapText="1"/>
    </xf>
    <xf numFmtId="4" fontId="6" fillId="20" borderId="64" xfId="0" applyNumberFormat="1" applyFont="1" applyFill="1" applyBorder="1" applyAlignment="1">
      <alignment horizontal="center" vertical="center" wrapText="1"/>
    </xf>
    <xf numFmtId="4" fontId="6" fillId="20" borderId="0" xfId="0" applyNumberFormat="1" applyFont="1" applyFill="1" applyBorder="1" applyAlignment="1">
      <alignment horizontal="center" vertical="center" wrapText="1"/>
    </xf>
    <xf numFmtId="4" fontId="19" fillId="4" borderId="35" xfId="0" applyNumberFormat="1" applyFont="1" applyFill="1" applyBorder="1" applyAlignment="1">
      <alignment horizontal="center" vertical="center" wrapText="1"/>
    </xf>
    <xf numFmtId="4" fontId="50" fillId="4" borderId="35" xfId="0" applyNumberFormat="1" applyFont="1" applyFill="1" applyBorder="1" applyAlignment="1">
      <alignment horizontal="center" vertical="center" wrapText="1"/>
    </xf>
    <xf numFmtId="4" fontId="19" fillId="4" borderId="38" xfId="0" applyNumberFormat="1" applyFont="1" applyFill="1" applyBorder="1" applyAlignment="1">
      <alignment horizontal="center" vertical="center" wrapText="1"/>
    </xf>
    <xf numFmtId="4" fontId="50" fillId="4" borderId="5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8" fillId="25" borderId="21" xfId="0" applyNumberFormat="1" applyFont="1" applyFill="1" applyBorder="1" applyAlignment="1">
      <alignment horizontal="right" vertical="center" wrapText="1"/>
    </xf>
    <xf numFmtId="4" fontId="8" fillId="25" borderId="11" xfId="0" applyNumberFormat="1" applyFont="1" applyFill="1" applyBorder="1" applyAlignment="1">
      <alignment horizontal="right" vertical="center" wrapText="1"/>
    </xf>
    <xf numFmtId="4" fontId="8" fillId="25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2" fontId="20" fillId="0" borderId="39" xfId="0" applyNumberFormat="1" applyFont="1" applyBorder="1" applyAlignment="1">
      <alignment wrapText="1"/>
    </xf>
    <xf numFmtId="4" fontId="20" fillId="0" borderId="39" xfId="0" applyNumberFormat="1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2" fontId="20" fillId="0" borderId="55" xfId="0" applyNumberFormat="1" applyFont="1" applyBorder="1" applyAlignment="1">
      <alignment wrapText="1"/>
    </xf>
    <xf numFmtId="4" fontId="20" fillId="0" borderId="55" xfId="0" applyNumberFormat="1" applyFont="1" applyBorder="1" applyAlignment="1">
      <alignment wrapText="1"/>
    </xf>
    <xf numFmtId="4" fontId="10" fillId="20" borderId="40" xfId="0" applyNumberFormat="1" applyFont="1" applyFill="1" applyBorder="1" applyAlignment="1">
      <alignment wrapText="1"/>
    </xf>
    <xf numFmtId="4" fontId="10" fillId="25" borderId="40" xfId="0" applyNumberFormat="1" applyFont="1" applyFill="1" applyBorder="1" applyAlignment="1">
      <alignment wrapText="1"/>
    </xf>
    <xf numFmtId="4" fontId="51" fillId="25" borderId="25" xfId="0" applyNumberFormat="1" applyFont="1" applyFill="1" applyBorder="1" applyAlignment="1">
      <alignment horizontal="center" vertical="center" wrapText="1"/>
    </xf>
    <xf numFmtId="3" fontId="51" fillId="25" borderId="25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horizontal="center" vertical="center" wrapText="1"/>
    </xf>
    <xf numFmtId="4" fontId="5" fillId="22" borderId="14" xfId="0" applyNumberFormat="1" applyFont="1" applyFill="1" applyBorder="1" applyAlignment="1">
      <alignment horizontal="center" vertical="center" wrapText="1"/>
    </xf>
    <xf numFmtId="4" fontId="19" fillId="4" borderId="65" xfId="0" applyNumberFormat="1" applyFont="1" applyFill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wrapText="1"/>
    </xf>
    <xf numFmtId="4" fontId="9" fillId="0" borderId="66" xfId="0" applyNumberFormat="1" applyFont="1" applyBorder="1" applyAlignment="1">
      <alignment horizontal="center" wrapText="1"/>
    </xf>
    <xf numFmtId="4" fontId="9" fillId="0" borderId="33" xfId="0" applyNumberFormat="1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67" xfId="0" applyNumberFormat="1" applyFont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4" fontId="1" fillId="4" borderId="41" xfId="0" applyNumberFormat="1" applyFont="1" applyFill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5" borderId="4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55" xfId="0" applyNumberFormat="1" applyFont="1" applyFill="1" applyBorder="1" applyAlignment="1">
      <alignment wrapText="1"/>
    </xf>
    <xf numFmtId="4" fontId="11" fillId="22" borderId="10" xfId="0" applyNumberFormat="1" applyFont="1" applyFill="1" applyBorder="1" applyAlignment="1">
      <alignment wrapText="1"/>
    </xf>
    <xf numFmtId="4" fontId="9" fillId="4" borderId="14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Border="1" applyAlignment="1">
      <alignment wrapText="1"/>
    </xf>
    <xf numFmtId="3" fontId="1" fillId="0" borderId="60" xfId="0" applyNumberFormat="1" applyFont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68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0" fontId="53" fillId="22" borderId="21" xfId="0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51" fillId="25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4" fontId="12" fillId="0" borderId="33" xfId="0" applyNumberFormat="1" applyFont="1" applyBorder="1" applyAlignment="1">
      <alignment horizontal="center" wrapText="1"/>
    </xf>
    <xf numFmtId="3" fontId="50" fillId="0" borderId="25" xfId="0" applyNumberFormat="1" applyFont="1" applyBorder="1" applyAlignment="1">
      <alignment wrapText="1"/>
    </xf>
    <xf numFmtId="4" fontId="12" fillId="4" borderId="25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right" vertical="center" wrapText="1"/>
    </xf>
    <xf numFmtId="4" fontId="5" fillId="0" borderId="35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center" wrapText="1"/>
    </xf>
    <xf numFmtId="4" fontId="10" fillId="20" borderId="11" xfId="0" applyNumberFormat="1" applyFont="1" applyFill="1" applyBorder="1" applyAlignment="1">
      <alignment horizontal="right" vertical="center" wrapText="1"/>
    </xf>
    <xf numFmtId="3" fontId="20" fillId="0" borderId="69" xfId="0" applyNumberFormat="1" applyFont="1" applyBorder="1" applyAlignment="1">
      <alignment wrapText="1"/>
    </xf>
    <xf numFmtId="4" fontId="20" fillId="0" borderId="23" xfId="0" applyNumberFormat="1" applyFont="1" applyBorder="1" applyAlignment="1">
      <alignment wrapText="1"/>
    </xf>
    <xf numFmtId="3" fontId="20" fillId="0" borderId="53" xfId="0" applyNumberFormat="1" applyFont="1" applyBorder="1" applyAlignment="1">
      <alignment wrapText="1"/>
    </xf>
    <xf numFmtId="4" fontId="20" fillId="0" borderId="31" xfId="0" applyNumberFormat="1" applyFont="1" applyBorder="1" applyAlignment="1">
      <alignment wrapText="1"/>
    </xf>
    <xf numFmtId="3" fontId="20" fillId="0" borderId="70" xfId="0" applyNumberFormat="1" applyFont="1" applyBorder="1" applyAlignment="1">
      <alignment wrapText="1"/>
    </xf>
    <xf numFmtId="3" fontId="14" fillId="0" borderId="14" xfId="0" applyNumberFormat="1" applyFont="1" applyFill="1" applyBorder="1" applyAlignment="1">
      <alignment wrapText="1"/>
    </xf>
    <xf numFmtId="4" fontId="14" fillId="0" borderId="25" xfId="0" applyNumberFormat="1" applyFont="1" applyFill="1" applyBorder="1" applyAlignment="1">
      <alignment wrapText="1"/>
    </xf>
    <xf numFmtId="3" fontId="20" fillId="0" borderId="71" xfId="0" applyNumberFormat="1" applyFont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20" fillId="0" borderId="49" xfId="0" applyNumberFormat="1" applyFont="1" applyBorder="1" applyAlignment="1">
      <alignment wrapText="1"/>
    </xf>
    <xf numFmtId="3" fontId="50" fillId="0" borderId="13" xfId="0" applyNumberFormat="1" applyFont="1" applyBorder="1" applyAlignment="1">
      <alignment horizontal="center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4" fillId="0" borderId="53" xfId="0" applyNumberFormat="1" applyFont="1" applyBorder="1" applyAlignment="1">
      <alignment horizontal="right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3" fontId="19" fillId="0" borderId="52" xfId="0" applyNumberFormat="1" applyFont="1" applyBorder="1" applyAlignment="1">
      <alignment horizontal="right"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53" xfId="0" applyNumberFormat="1" applyFont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3" fontId="54" fillId="0" borderId="31" xfId="0" applyNumberFormat="1" applyFont="1" applyBorder="1" applyAlignment="1">
      <alignment horizontal="right" vertical="center" wrapText="1"/>
    </xf>
    <xf numFmtId="3" fontId="54" fillId="0" borderId="70" xfId="0" applyNumberFormat="1" applyFont="1" applyBorder="1" applyAlignment="1">
      <alignment horizontal="right" vertical="center" wrapText="1"/>
    </xf>
    <xf numFmtId="3" fontId="54" fillId="0" borderId="47" xfId="0" applyNumberFormat="1" applyFont="1" applyBorder="1" applyAlignment="1">
      <alignment horizontal="right" vertical="center" wrapText="1"/>
    </xf>
    <xf numFmtId="4" fontId="19" fillId="0" borderId="18" xfId="0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55" fillId="20" borderId="39" xfId="0" applyNumberFormat="1" applyFont="1" applyFill="1" applyBorder="1" applyAlignment="1">
      <alignment horizontal="center" vertical="center" wrapText="1"/>
    </xf>
    <xf numFmtId="4" fontId="5" fillId="20" borderId="35" xfId="0" applyNumberFormat="1" applyFont="1" applyFill="1" applyBorder="1" applyAlignment="1">
      <alignment horizontal="center" vertical="center" wrapText="1"/>
    </xf>
    <xf numFmtId="4" fontId="2" fillId="20" borderId="3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4" fontId="5" fillId="20" borderId="37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72" xfId="0" applyNumberFormat="1" applyFont="1" applyFill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center" wrapText="1"/>
    </xf>
    <xf numFmtId="4" fontId="10" fillId="0" borderId="33" xfId="0" applyNumberFormat="1" applyFont="1" applyBorder="1" applyAlignment="1">
      <alignment horizontal="center" wrapText="1"/>
    </xf>
    <xf numFmtId="4" fontId="10" fillId="0" borderId="34" xfId="0" applyNumberFormat="1" applyFont="1" applyBorder="1" applyAlignment="1">
      <alignment wrapText="1"/>
    </xf>
    <xf numFmtId="4" fontId="10" fillId="0" borderId="35" xfId="0" applyNumberFormat="1" applyFont="1" applyBorder="1" applyAlignment="1">
      <alignment wrapText="1"/>
    </xf>
    <xf numFmtId="4" fontId="10" fillId="0" borderId="25" xfId="0" applyNumberFormat="1" applyFont="1" applyFill="1" applyBorder="1" applyAlignment="1">
      <alignment wrapText="1"/>
    </xf>
    <xf numFmtId="4" fontId="28" fillId="0" borderId="43" xfId="0" applyNumberFormat="1" applyFont="1" applyBorder="1" applyAlignment="1">
      <alignment horizontal="center" wrapText="1"/>
    </xf>
    <xf numFmtId="4" fontId="28" fillId="0" borderId="28" xfId="0" applyNumberFormat="1" applyFont="1" applyBorder="1" applyAlignment="1">
      <alignment horizontal="center" wrapText="1"/>
    </xf>
    <xf numFmtId="4" fontId="28" fillId="0" borderId="73" xfId="0" applyNumberFormat="1" applyFont="1" applyBorder="1" applyAlignment="1">
      <alignment horizontal="center" wrapText="1"/>
    </xf>
    <xf numFmtId="4" fontId="28" fillId="0" borderId="15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8" fillId="0" borderId="19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3" fontId="27" fillId="25" borderId="72" xfId="0" applyNumberFormat="1" applyFont="1" applyFill="1" applyBorder="1" applyAlignment="1">
      <alignment horizontal="center" vertical="center" wrapText="1"/>
    </xf>
    <xf numFmtId="3" fontId="10" fillId="3" borderId="14" xfId="0" applyNumberFormat="1" applyFont="1" applyFill="1" applyBorder="1" applyAlignment="1">
      <alignment horizontal="center" vertical="center" wrapText="1"/>
    </xf>
    <xf numFmtId="3" fontId="10" fillId="3" borderId="27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 wrapText="1"/>
    </xf>
    <xf numFmtId="3" fontId="8" fillId="3" borderId="72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1" fillId="0" borderId="72" xfId="0" applyNumberFormat="1" applyFont="1" applyBorder="1" applyAlignment="1">
      <alignment horizontal="center" vertical="center" wrapText="1"/>
    </xf>
    <xf numFmtId="4" fontId="11" fillId="3" borderId="28" xfId="0" applyNumberFormat="1" applyFont="1" applyFill="1" applyBorder="1" applyAlignment="1">
      <alignment horizontal="center" wrapText="1"/>
    </xf>
    <xf numFmtId="4" fontId="10" fillId="0" borderId="52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wrapText="1"/>
    </xf>
    <xf numFmtId="4" fontId="10" fillId="0" borderId="74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2" fillId="0" borderId="53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7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61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76" xfId="0" applyNumberFormat="1" applyFont="1" applyBorder="1" applyAlignment="1">
      <alignment horizontal="center" wrapText="1"/>
    </xf>
    <xf numFmtId="4" fontId="12" fillId="0" borderId="77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left" wrapText="1"/>
    </xf>
    <xf numFmtId="3" fontId="30" fillId="0" borderId="0" xfId="0" applyNumberFormat="1" applyFont="1" applyBorder="1" applyAlignment="1">
      <alignment horizontal="center" wrapText="1"/>
    </xf>
    <xf numFmtId="1" fontId="28" fillId="0" borderId="0" xfId="0" applyNumberFormat="1" applyFont="1" applyBorder="1" applyAlignment="1">
      <alignment horizontal="left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4" fontId="0" fillId="0" borderId="75" xfId="0" applyNumberFormat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8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72" xfId="0" applyNumberFormat="1" applyFont="1" applyFill="1" applyBorder="1" applyAlignment="1">
      <alignment horizontal="center" vertical="center" wrapText="1"/>
    </xf>
    <xf numFmtId="4" fontId="6" fillId="0" borderId="76" xfId="0" applyNumberFormat="1" applyFont="1" applyBorder="1" applyAlignment="1">
      <alignment horizontal="center" wrapText="1"/>
    </xf>
    <xf numFmtId="4" fontId="6" fillId="0" borderId="79" xfId="0" applyNumberFormat="1" applyFont="1" applyBorder="1" applyAlignment="1">
      <alignment horizontal="center" wrapText="1"/>
    </xf>
    <xf numFmtId="4" fontId="6" fillId="0" borderId="62" xfId="0" applyNumberFormat="1" applyFont="1" applyBorder="1" applyAlignment="1">
      <alignment horizontal="center" wrapText="1"/>
    </xf>
    <xf numFmtId="4" fontId="6" fillId="0" borderId="63" xfId="0" applyNumberFormat="1" applyFont="1" applyBorder="1" applyAlignment="1">
      <alignment horizontal="center" wrapText="1"/>
    </xf>
    <xf numFmtId="4" fontId="6" fillId="0" borderId="8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67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72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67" xfId="0" applyNumberFormat="1" applyFont="1" applyFill="1" applyBorder="1" applyAlignment="1">
      <alignment horizontal="center" vertical="center" wrapText="1"/>
    </xf>
    <xf numFmtId="164" fontId="4" fillId="20" borderId="72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zoomScalePageLayoutView="0" workbookViewId="0" topLeftCell="A1">
      <selection activeCell="P1" sqref="P1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1.125" style="12" customWidth="1"/>
    <col min="13" max="13" width="11.50390625" style="13" customWidth="1"/>
    <col min="14" max="14" width="13.875" style="19" customWidth="1"/>
    <col min="15" max="16" width="8.50390625" style="169" customWidth="1"/>
    <col min="17" max="17" width="9.25390625" style="169" customWidth="1"/>
    <col min="18" max="18" width="13.00390625" style="169" customWidth="1"/>
    <col min="19" max="16384" width="17.625" style="12" customWidth="1"/>
  </cols>
  <sheetData>
    <row r="1" spans="1:16" ht="18" customHeight="1" thickBot="1">
      <c r="A1" s="316" t="s">
        <v>8</v>
      </c>
      <c r="B1" s="316"/>
      <c r="C1" s="316"/>
      <c r="D1" s="316"/>
      <c r="E1" s="316"/>
      <c r="F1" s="316"/>
      <c r="G1" s="316"/>
      <c r="M1" s="74"/>
      <c r="P1" s="98" t="s">
        <v>36</v>
      </c>
    </row>
    <row r="2" spans="1:18" ht="22.5" customHeight="1">
      <c r="A2" s="14"/>
      <c r="B2" s="11"/>
      <c r="C2" s="11"/>
      <c r="D2" s="11"/>
      <c r="E2" s="11"/>
      <c r="F2" s="11"/>
      <c r="G2" s="11"/>
      <c r="M2" s="294" t="s">
        <v>60</v>
      </c>
      <c r="N2" s="295"/>
      <c r="O2" s="295"/>
      <c r="P2" s="295"/>
      <c r="Q2" s="296"/>
      <c r="R2" s="155"/>
    </row>
    <row r="3" spans="1:18" ht="22.5" customHeight="1">
      <c r="A3" s="328" t="s">
        <v>62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162"/>
      <c r="M3" s="297"/>
      <c r="N3" s="298"/>
      <c r="O3" s="298"/>
      <c r="P3" s="298"/>
      <c r="Q3" s="299"/>
      <c r="R3" s="155"/>
    </row>
    <row r="4" spans="1:18" ht="39.75" customHeight="1">
      <c r="A4" s="337" t="s">
        <v>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163"/>
      <c r="M4" s="300" t="s">
        <v>61</v>
      </c>
      <c r="N4" s="301"/>
      <c r="O4" s="301"/>
      <c r="P4" s="301"/>
      <c r="Q4" s="286"/>
      <c r="R4" s="17"/>
    </row>
    <row r="5" spans="3:18" ht="21.75" customHeight="1" thickBot="1">
      <c r="C5" s="341" t="s">
        <v>55</v>
      </c>
      <c r="D5" s="341"/>
      <c r="E5" s="341"/>
      <c r="F5" s="341"/>
      <c r="G5" s="341"/>
      <c r="H5" s="341"/>
      <c r="I5" s="341"/>
      <c r="J5" s="341"/>
      <c r="K5" s="341"/>
      <c r="L5" s="174"/>
      <c r="M5" s="287" t="s">
        <v>74</v>
      </c>
      <c r="N5" s="288"/>
      <c r="O5" s="288"/>
      <c r="P5" s="288"/>
      <c r="Q5" s="289"/>
      <c r="R5" s="241"/>
    </row>
    <row r="6" spans="1:18" s="33" customFormat="1" ht="28.5" customHeight="1">
      <c r="A6" s="31"/>
      <c r="B6" s="32" t="s">
        <v>0</v>
      </c>
      <c r="C6" s="313" t="s">
        <v>17</v>
      </c>
      <c r="D6" s="327"/>
      <c r="E6" s="327"/>
      <c r="F6" s="327"/>
      <c r="G6" s="315"/>
      <c r="H6" s="313" t="s">
        <v>7</v>
      </c>
      <c r="I6" s="314"/>
      <c r="J6" s="314"/>
      <c r="K6" s="315"/>
      <c r="L6" s="16"/>
      <c r="M6" s="16"/>
      <c r="N6" s="20"/>
      <c r="O6" s="170"/>
      <c r="P6" s="170"/>
      <c r="Q6" s="170"/>
      <c r="R6" s="170"/>
    </row>
    <row r="7" spans="1:18" s="35" customFormat="1" ht="27" customHeight="1">
      <c r="A7" s="34"/>
      <c r="B7" s="65">
        <v>442800</v>
      </c>
      <c r="C7" s="321">
        <f>ROUND(B7*50%,2)</f>
        <v>221400</v>
      </c>
      <c r="D7" s="322"/>
      <c r="E7" s="322"/>
      <c r="F7" s="322"/>
      <c r="G7" s="323"/>
      <c r="H7" s="321">
        <f>ROUND(B7*50%,2)</f>
        <v>221400</v>
      </c>
      <c r="I7" s="324"/>
      <c r="J7" s="324"/>
      <c r="K7" s="323"/>
      <c r="L7" s="17"/>
      <c r="M7" s="17"/>
      <c r="N7" s="21"/>
      <c r="O7" s="171"/>
      <c r="P7" s="171"/>
      <c r="Q7" s="171"/>
      <c r="R7" s="171"/>
    </row>
    <row r="8" spans="2:14" ht="24" customHeight="1">
      <c r="B8" s="338"/>
      <c r="C8" s="28"/>
      <c r="D8" s="56"/>
      <c r="E8" s="56"/>
      <c r="F8" s="56"/>
      <c r="G8" s="29"/>
      <c r="H8" s="325" t="s">
        <v>25</v>
      </c>
      <c r="I8" s="326"/>
      <c r="J8" s="326" t="s">
        <v>26</v>
      </c>
      <c r="K8" s="340"/>
      <c r="L8" s="100"/>
      <c r="M8" s="329"/>
      <c r="N8" s="329"/>
    </row>
    <row r="9" spans="2:14" ht="24.75" customHeight="1" thickBot="1">
      <c r="B9" s="339"/>
      <c r="C9" s="27"/>
      <c r="D9" s="38"/>
      <c r="E9" s="38"/>
      <c r="F9" s="38"/>
      <c r="G9" s="37"/>
      <c r="H9" s="317">
        <f>ROUND(H7*50%,2)</f>
        <v>110700</v>
      </c>
      <c r="I9" s="318"/>
      <c r="J9" s="319">
        <f>ROUND(H7*50%,2)</f>
        <v>110700</v>
      </c>
      <c r="K9" s="320"/>
      <c r="L9" s="38"/>
      <c r="M9" s="38"/>
      <c r="N9" s="36"/>
    </row>
    <row r="10" spans="1:18" ht="46.5" customHeight="1" thickBot="1">
      <c r="A10" s="26" t="s">
        <v>1</v>
      </c>
      <c r="B10" s="104" t="s">
        <v>10</v>
      </c>
      <c r="C10" s="122" t="s">
        <v>27</v>
      </c>
      <c r="D10" s="58" t="s">
        <v>28</v>
      </c>
      <c r="E10" s="64" t="s">
        <v>29</v>
      </c>
      <c r="F10" s="58" t="s">
        <v>30</v>
      </c>
      <c r="G10" s="123" t="s">
        <v>11</v>
      </c>
      <c r="H10" s="107" t="s">
        <v>4</v>
      </c>
      <c r="I10" s="106" t="s">
        <v>11</v>
      </c>
      <c r="J10" s="107" t="s">
        <v>4</v>
      </c>
      <c r="K10" s="106" t="s">
        <v>11</v>
      </c>
      <c r="L10" s="176" t="s">
        <v>63</v>
      </c>
      <c r="M10" s="124" t="s">
        <v>5</v>
      </c>
      <c r="N10" s="161" t="s">
        <v>64</v>
      </c>
      <c r="O10" s="222" t="s">
        <v>57</v>
      </c>
      <c r="P10" s="220" t="s">
        <v>58</v>
      </c>
      <c r="Q10" s="221" t="s">
        <v>59</v>
      </c>
      <c r="R10" s="290" t="s">
        <v>71</v>
      </c>
    </row>
    <row r="11" spans="1:18" ht="27" customHeight="1">
      <c r="A11" s="22">
        <v>1</v>
      </c>
      <c r="B11" s="128" t="s">
        <v>2</v>
      </c>
      <c r="C11" s="129">
        <f aca="true" t="shared" si="0" ref="C11:C17">D11+E11+F11</f>
        <v>670.72</v>
      </c>
      <c r="D11" s="130">
        <v>579</v>
      </c>
      <c r="E11" s="130">
        <v>67.72</v>
      </c>
      <c r="F11" s="131">
        <v>24</v>
      </c>
      <c r="G11" s="132">
        <f>ROUND(C19*C11,2)</f>
        <v>34727.14</v>
      </c>
      <c r="H11" s="202">
        <v>155</v>
      </c>
      <c r="I11" s="203">
        <f>ROUND(H19*H11,2)</f>
        <v>23031.54</v>
      </c>
      <c r="J11" s="203">
        <v>892</v>
      </c>
      <c r="K11" s="203">
        <f>ROUND(J19*J11,2)</f>
        <v>18858.75</v>
      </c>
      <c r="L11" s="177">
        <v>79516.14</v>
      </c>
      <c r="M11" s="156">
        <f aca="true" t="shared" si="1" ref="M11:M17">C11+H11+J11</f>
        <v>1717.72</v>
      </c>
      <c r="N11" s="166">
        <f aca="true" t="shared" si="2" ref="N11:N16">G11+I11+K11</f>
        <v>76617.43</v>
      </c>
      <c r="O11" s="253">
        <v>12000</v>
      </c>
      <c r="P11" s="260">
        <v>28484</v>
      </c>
      <c r="Q11" s="254">
        <f>N11-O11-P11</f>
        <v>36133.42999999999</v>
      </c>
      <c r="R11" s="291">
        <f aca="true" t="shared" si="3" ref="R11:R17">L11+N11</f>
        <v>156133.57</v>
      </c>
    </row>
    <row r="12" spans="1:18" ht="27" customHeight="1">
      <c r="A12" s="22">
        <v>2</v>
      </c>
      <c r="B12" s="133" t="s">
        <v>31</v>
      </c>
      <c r="C12" s="127">
        <f t="shared" si="0"/>
        <v>487</v>
      </c>
      <c r="D12" s="228">
        <v>238</v>
      </c>
      <c r="E12" s="230">
        <v>225</v>
      </c>
      <c r="F12" s="18">
        <v>24</v>
      </c>
      <c r="G12" s="127">
        <f>ROUND(C19*C12,2)</f>
        <v>25214.87</v>
      </c>
      <c r="H12" s="204">
        <v>108</v>
      </c>
      <c r="I12" s="205">
        <f>ROUND(H19*H12,2)</f>
        <v>16047.79</v>
      </c>
      <c r="J12" s="205">
        <v>662</v>
      </c>
      <c r="K12" s="205">
        <f>ROUND(J19*J12,2)</f>
        <v>13996.07</v>
      </c>
      <c r="L12" s="178">
        <v>58683.13</v>
      </c>
      <c r="M12" s="157">
        <f t="shared" si="1"/>
        <v>1257</v>
      </c>
      <c r="N12" s="167">
        <f t="shared" si="2"/>
        <v>55258.73</v>
      </c>
      <c r="O12" s="255">
        <v>5000</v>
      </c>
      <c r="P12" s="261">
        <v>16317</v>
      </c>
      <c r="Q12" s="256">
        <f>N12-O12-P12</f>
        <v>33941.73</v>
      </c>
      <c r="R12" s="292">
        <f t="shared" si="3"/>
        <v>113941.86</v>
      </c>
    </row>
    <row r="13" spans="1:18" ht="27" customHeight="1">
      <c r="A13" s="22">
        <v>3</v>
      </c>
      <c r="B13" s="133" t="s">
        <v>9</v>
      </c>
      <c r="C13" s="127">
        <f t="shared" si="0"/>
        <v>370.57</v>
      </c>
      <c r="D13" s="228">
        <v>278</v>
      </c>
      <c r="E13" s="230">
        <v>68.57</v>
      </c>
      <c r="F13" s="126">
        <v>24</v>
      </c>
      <c r="G13" s="127">
        <f>ROUND(C19*C13,2)</f>
        <v>19186.6</v>
      </c>
      <c r="H13" s="204">
        <v>93</v>
      </c>
      <c r="I13" s="205">
        <f>ROUND(H19*H13,2)</f>
        <v>13818.93</v>
      </c>
      <c r="J13" s="205">
        <v>372</v>
      </c>
      <c r="K13" s="205">
        <f>ROUND(J19*J13,2)</f>
        <v>7864.86</v>
      </c>
      <c r="L13" s="178">
        <v>44759.34</v>
      </c>
      <c r="M13" s="157">
        <f t="shared" si="1"/>
        <v>835.5699999999999</v>
      </c>
      <c r="N13" s="167">
        <f t="shared" si="2"/>
        <v>40870.39</v>
      </c>
      <c r="O13" s="255">
        <v>5000</v>
      </c>
      <c r="P13" s="261">
        <v>15000</v>
      </c>
      <c r="Q13" s="256">
        <f>N13-O13-P13</f>
        <v>20870.39</v>
      </c>
      <c r="R13" s="292">
        <f t="shared" si="3"/>
        <v>85629.73</v>
      </c>
    </row>
    <row r="14" spans="1:18" ht="27" customHeight="1">
      <c r="A14" s="22">
        <v>4</v>
      </c>
      <c r="B14" s="133" t="s">
        <v>3</v>
      </c>
      <c r="C14" s="127">
        <f t="shared" si="0"/>
        <v>407.94</v>
      </c>
      <c r="D14" s="228">
        <v>288.8</v>
      </c>
      <c r="E14" s="126">
        <v>99.14</v>
      </c>
      <c r="F14" s="18">
        <v>20</v>
      </c>
      <c r="G14" s="127">
        <f>ROUND(C19*C14,2)</f>
        <v>21121.46</v>
      </c>
      <c r="H14" s="204">
        <v>54</v>
      </c>
      <c r="I14" s="205">
        <f>ROUND(H19*H14,2)</f>
        <v>8023.89</v>
      </c>
      <c r="J14" s="205">
        <v>720</v>
      </c>
      <c r="K14" s="205">
        <f>ROUND(J19*J14,2)</f>
        <v>15222.31</v>
      </c>
      <c r="L14" s="178">
        <v>45025.58</v>
      </c>
      <c r="M14" s="157">
        <f t="shared" si="1"/>
        <v>1181.94</v>
      </c>
      <c r="N14" s="167">
        <f t="shared" si="2"/>
        <v>44367.659999999996</v>
      </c>
      <c r="O14" s="255">
        <v>7000</v>
      </c>
      <c r="P14" s="261">
        <v>17975</v>
      </c>
      <c r="Q14" s="256">
        <f>N14-O14-P14</f>
        <v>19392.659999999996</v>
      </c>
      <c r="R14" s="292">
        <f t="shared" si="3"/>
        <v>89393.23999999999</v>
      </c>
    </row>
    <row r="15" spans="1:18" ht="27" customHeight="1">
      <c r="A15" s="22">
        <v>5</v>
      </c>
      <c r="B15" s="133" t="s">
        <v>34</v>
      </c>
      <c r="C15" s="127">
        <f t="shared" si="0"/>
        <v>1001.4</v>
      </c>
      <c r="D15" s="228">
        <v>801.4</v>
      </c>
      <c r="E15" s="230">
        <v>176</v>
      </c>
      <c r="F15" s="126">
        <v>24</v>
      </c>
      <c r="G15" s="127">
        <f>ROUND(C19*C15,2)</f>
        <v>51848.4</v>
      </c>
      <c r="H15" s="204">
        <v>160</v>
      </c>
      <c r="I15" s="205">
        <f>ROUND(H19*H15,2)</f>
        <v>23774.5</v>
      </c>
      <c r="J15" s="205">
        <v>1280</v>
      </c>
      <c r="K15" s="205">
        <f>ROUND(J19*J15,2)</f>
        <v>27061.88</v>
      </c>
      <c r="L15" s="178">
        <v>80667.05</v>
      </c>
      <c r="M15" s="157">
        <f t="shared" si="1"/>
        <v>2441.4</v>
      </c>
      <c r="N15" s="167">
        <f t="shared" si="2"/>
        <v>102684.78</v>
      </c>
      <c r="O15" s="255">
        <v>12000</v>
      </c>
      <c r="P15" s="261">
        <v>50684</v>
      </c>
      <c r="Q15" s="256">
        <f>N15-O15-P15</f>
        <v>40000.78</v>
      </c>
      <c r="R15" s="292">
        <f t="shared" si="3"/>
        <v>183351.83000000002</v>
      </c>
    </row>
    <row r="16" spans="1:18" ht="27" customHeight="1">
      <c r="A16" s="22">
        <v>6</v>
      </c>
      <c r="B16" s="133" t="s">
        <v>56</v>
      </c>
      <c r="C16" s="127">
        <f t="shared" si="0"/>
        <v>479.29</v>
      </c>
      <c r="D16" s="228">
        <v>395</v>
      </c>
      <c r="E16" s="126">
        <v>64.29</v>
      </c>
      <c r="F16" s="126">
        <v>20</v>
      </c>
      <c r="G16" s="127">
        <f>ROUND(C19*C16,2)</f>
        <v>24815.68</v>
      </c>
      <c r="H16" s="204">
        <v>58</v>
      </c>
      <c r="I16" s="205">
        <f>ROUND(H19*H16,2)</f>
        <v>8618.26</v>
      </c>
      <c r="J16" s="205">
        <v>186</v>
      </c>
      <c r="K16" s="205">
        <f>ROUND(J19*J16,2)</f>
        <v>3932.43</v>
      </c>
      <c r="L16" s="178">
        <v>30828.19</v>
      </c>
      <c r="M16" s="157">
        <f t="shared" si="1"/>
        <v>723.29</v>
      </c>
      <c r="N16" s="167">
        <f t="shared" si="2"/>
        <v>37366.37</v>
      </c>
      <c r="O16" s="255">
        <v>2000</v>
      </c>
      <c r="P16" s="261">
        <v>15000</v>
      </c>
      <c r="Q16" s="256">
        <f>N16-O16-P16</f>
        <v>20366.370000000003</v>
      </c>
      <c r="R16" s="292">
        <f t="shared" si="3"/>
        <v>68194.56</v>
      </c>
    </row>
    <row r="17" spans="1:18" ht="33.75" customHeight="1" thickBot="1">
      <c r="A17" s="22">
        <v>7</v>
      </c>
      <c r="B17" s="134" t="s">
        <v>24</v>
      </c>
      <c r="C17" s="135">
        <f t="shared" si="0"/>
        <v>859.2</v>
      </c>
      <c r="D17" s="229">
        <v>682.2</v>
      </c>
      <c r="E17" s="137">
        <v>153</v>
      </c>
      <c r="F17" s="136">
        <v>24</v>
      </c>
      <c r="G17" s="135">
        <f>ROUND(C19*C17,2)-0.01</f>
        <v>44485.85</v>
      </c>
      <c r="H17" s="206">
        <v>117</v>
      </c>
      <c r="I17" s="207">
        <f>ROUND(H19*H17,2)-0.01</f>
        <v>17385.09</v>
      </c>
      <c r="J17" s="207">
        <v>1124</v>
      </c>
      <c r="K17" s="207">
        <f>ROUND(J19*J17,2)-0.01</f>
        <v>23763.7</v>
      </c>
      <c r="L17" s="179">
        <v>66780.57</v>
      </c>
      <c r="M17" s="158">
        <f t="shared" si="1"/>
        <v>2100.2</v>
      </c>
      <c r="N17" s="168">
        <f>G17+I17+K17</f>
        <v>85634.64</v>
      </c>
      <c r="O17" s="257">
        <v>22000</v>
      </c>
      <c r="P17" s="262">
        <v>43635</v>
      </c>
      <c r="Q17" s="256">
        <f>N17-O17-P17</f>
        <v>19999.64</v>
      </c>
      <c r="R17" s="292">
        <f t="shared" si="3"/>
        <v>152415.21000000002</v>
      </c>
    </row>
    <row r="18" spans="1:18" s="13" customFormat="1" ht="33" customHeight="1" thickBot="1">
      <c r="A18" s="25"/>
      <c r="B18" s="151" t="s">
        <v>12</v>
      </c>
      <c r="C18" s="125">
        <f>SUM(C11:C17)</f>
        <v>4276.12</v>
      </c>
      <c r="D18" s="125">
        <f>SUM(D11:D17)</f>
        <v>3262.3999999999996</v>
      </c>
      <c r="E18" s="125">
        <f>SUM(E11:E17)</f>
        <v>853.72</v>
      </c>
      <c r="F18" s="125">
        <f>SUM(F11:F17)</f>
        <v>160</v>
      </c>
      <c r="G18" s="125">
        <f>SUM(G11:G17)</f>
        <v>221399.99999999997</v>
      </c>
      <c r="H18" s="152">
        <f aca="true" t="shared" si="4" ref="H18:N18">SUM(H11:H17)</f>
        <v>745</v>
      </c>
      <c r="I18" s="153">
        <f t="shared" si="4"/>
        <v>110699.99999999999</v>
      </c>
      <c r="J18" s="153">
        <f t="shared" si="4"/>
        <v>5236</v>
      </c>
      <c r="K18" s="153">
        <f t="shared" si="4"/>
        <v>110699.99999999999</v>
      </c>
      <c r="L18" s="180">
        <f t="shared" si="4"/>
        <v>406260</v>
      </c>
      <c r="M18" s="208">
        <f t="shared" si="4"/>
        <v>10257.119999999999</v>
      </c>
      <c r="N18" s="209">
        <f t="shared" si="4"/>
        <v>442800</v>
      </c>
      <c r="O18" s="258">
        <f>SUM(O11:O17)</f>
        <v>65000</v>
      </c>
      <c r="P18" s="258">
        <f>SUM(P11:P17)</f>
        <v>187095</v>
      </c>
      <c r="Q18" s="259">
        <f>SUM(Q11:Q17)</f>
        <v>190705</v>
      </c>
      <c r="R18" s="293">
        <f>SUM(R11:R17)</f>
        <v>849060</v>
      </c>
    </row>
    <row r="19" spans="1:18" s="44" customFormat="1" ht="33" customHeight="1" thickBot="1">
      <c r="A19" s="14"/>
      <c r="B19" s="61" t="s">
        <v>20</v>
      </c>
      <c r="C19" s="333">
        <f>ROUND(C7/C18,6)</f>
        <v>51.775909</v>
      </c>
      <c r="D19" s="334"/>
      <c r="E19" s="334"/>
      <c r="F19" s="334"/>
      <c r="G19" s="335"/>
      <c r="H19" s="331">
        <f>ROUND(H9/H18,6)</f>
        <v>148.590604</v>
      </c>
      <c r="I19" s="332"/>
      <c r="J19" s="332">
        <f>ROUND(J9/J18,6)</f>
        <v>21.142093</v>
      </c>
      <c r="K19" s="336"/>
      <c r="L19" s="175"/>
      <c r="N19" s="45"/>
      <c r="O19" s="172"/>
      <c r="P19" s="172"/>
      <c r="Q19" s="172"/>
      <c r="R19" s="172"/>
    </row>
    <row r="20" spans="1:18" s="33" customFormat="1" ht="30.75" customHeight="1" thickBot="1">
      <c r="A20" s="31"/>
      <c r="B20" s="99" t="s">
        <v>0</v>
      </c>
      <c r="C20" s="313" t="s">
        <v>17</v>
      </c>
      <c r="D20" s="327"/>
      <c r="E20" s="327"/>
      <c r="F20" s="327"/>
      <c r="G20" s="315"/>
      <c r="H20" s="313" t="s">
        <v>38</v>
      </c>
      <c r="I20" s="314"/>
      <c r="J20" s="314"/>
      <c r="K20" s="330"/>
      <c r="L20" s="215">
        <f>L18+L25</f>
        <v>433260</v>
      </c>
      <c r="M20" s="16"/>
      <c r="N20" s="216">
        <f>N18+N25</f>
        <v>445800</v>
      </c>
      <c r="O20" s="211"/>
      <c r="P20" s="211"/>
      <c r="Q20" s="210"/>
      <c r="R20" s="242"/>
    </row>
    <row r="21" spans="1:18" s="35" customFormat="1" ht="18.75" customHeight="1">
      <c r="A21" s="34"/>
      <c r="B21" s="65">
        <v>3000</v>
      </c>
      <c r="C21" s="321">
        <f>B21</f>
        <v>3000</v>
      </c>
      <c r="D21" s="322"/>
      <c r="E21" s="322"/>
      <c r="F21" s="322"/>
      <c r="G21" s="323"/>
      <c r="H21" s="321">
        <v>0</v>
      </c>
      <c r="I21" s="324"/>
      <c r="J21" s="324"/>
      <c r="K21" s="323"/>
      <c r="L21" s="17"/>
      <c r="M21" s="17"/>
      <c r="N21" s="21"/>
      <c r="O21" s="171"/>
      <c r="P21" s="171"/>
      <c r="Q21" s="171"/>
      <c r="R21" s="171"/>
    </row>
    <row r="22" spans="2:14" ht="12.75" customHeight="1">
      <c r="B22" s="338"/>
      <c r="C22" s="28"/>
      <c r="D22" s="56"/>
      <c r="E22" s="56"/>
      <c r="F22" s="56"/>
      <c r="G22" s="29"/>
      <c r="H22" s="325" t="s">
        <v>39</v>
      </c>
      <c r="I22" s="326"/>
      <c r="J22" s="326" t="s">
        <v>39</v>
      </c>
      <c r="K22" s="340"/>
      <c r="L22" s="100"/>
      <c r="M22" s="100"/>
      <c r="N22" s="36"/>
    </row>
    <row r="23" spans="2:14" ht="15.75" customHeight="1" thickBot="1">
      <c r="B23" s="342"/>
      <c r="C23" s="101"/>
      <c r="D23" s="102"/>
      <c r="E23" s="102"/>
      <c r="F23" s="102"/>
      <c r="G23" s="103"/>
      <c r="H23" s="343">
        <f>ROUND(H21*50%,2)</f>
        <v>0</v>
      </c>
      <c r="I23" s="344"/>
      <c r="J23" s="345">
        <f>ROUND(H21*50%,2)</f>
        <v>0</v>
      </c>
      <c r="K23" s="346"/>
      <c r="L23" s="38"/>
      <c r="M23" s="38"/>
      <c r="N23" s="36"/>
    </row>
    <row r="24" spans="1:18" ht="47.25" customHeight="1" thickBot="1">
      <c r="A24" s="26" t="s">
        <v>40</v>
      </c>
      <c r="B24" s="48" t="s">
        <v>10</v>
      </c>
      <c r="C24" s="105" t="s">
        <v>27</v>
      </c>
      <c r="D24" s="57" t="s">
        <v>28</v>
      </c>
      <c r="E24" s="57" t="s">
        <v>29</v>
      </c>
      <c r="F24" s="57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231" t="s">
        <v>63</v>
      </c>
      <c r="M24" s="149" t="s">
        <v>5</v>
      </c>
      <c r="N24" s="161" t="s">
        <v>64</v>
      </c>
      <c r="O24" s="222" t="s">
        <v>57</v>
      </c>
      <c r="P24" s="220" t="s">
        <v>58</v>
      </c>
      <c r="Q24" s="221" t="s">
        <v>59</v>
      </c>
      <c r="R24" s="245" t="s">
        <v>71</v>
      </c>
    </row>
    <row r="25" spans="1:18" s="1" customFormat="1" ht="35.25" customHeight="1" thickBot="1">
      <c r="A25" s="138">
        <v>8</v>
      </c>
      <c r="B25" s="139" t="s">
        <v>41</v>
      </c>
      <c r="C25" s="140">
        <f>D25+E25+F25</f>
        <v>98</v>
      </c>
      <c r="D25" s="141">
        <v>47</v>
      </c>
      <c r="E25" s="142">
        <v>36</v>
      </c>
      <c r="F25" s="143">
        <v>15</v>
      </c>
      <c r="G25" s="144">
        <f>C21</f>
        <v>3000</v>
      </c>
      <c r="H25" s="145">
        <v>0</v>
      </c>
      <c r="I25" s="146">
        <v>0</v>
      </c>
      <c r="J25" s="147">
        <v>0</v>
      </c>
      <c r="K25" s="148">
        <v>0</v>
      </c>
      <c r="L25" s="225">
        <v>27000</v>
      </c>
      <c r="M25" s="226">
        <f>C25+H25+J25</f>
        <v>98</v>
      </c>
      <c r="N25" s="227">
        <f>B21</f>
        <v>3000</v>
      </c>
      <c r="O25" s="232">
        <v>1000</v>
      </c>
      <c r="P25" s="232">
        <v>1000</v>
      </c>
      <c r="Q25" s="233">
        <f>N25-O25-P25</f>
        <v>1000</v>
      </c>
      <c r="R25" s="246">
        <f>L25+N25</f>
        <v>30000</v>
      </c>
    </row>
    <row r="26" spans="1:18" s="30" customFormat="1" ht="30" customHeight="1" thickBot="1">
      <c r="A26" s="347" t="s">
        <v>54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8"/>
      <c r="M26" s="348"/>
      <c r="N26" s="348"/>
      <c r="O26" s="307"/>
      <c r="P26" s="307"/>
      <c r="Q26" s="307"/>
      <c r="R26" s="223"/>
    </row>
    <row r="27" spans="1:18" s="108" customFormat="1" ht="24" customHeight="1" thickBot="1">
      <c r="A27" s="283" t="s">
        <v>42</v>
      </c>
      <c r="B27" s="284"/>
      <c r="C27" s="284"/>
      <c r="D27" s="284"/>
      <c r="E27" s="284"/>
      <c r="F27" s="284"/>
      <c r="G27" s="284"/>
      <c r="H27" s="285"/>
      <c r="I27" s="281">
        <f>N18+N25</f>
        <v>445800</v>
      </c>
      <c r="J27" s="302"/>
      <c r="K27" s="110"/>
      <c r="L27" s="308" t="s">
        <v>66</v>
      </c>
      <c r="M27" s="309"/>
      <c r="N27" s="309"/>
      <c r="O27" s="310">
        <f>L18+N18+L25+N25</f>
        <v>879060</v>
      </c>
      <c r="P27" s="310"/>
      <c r="Q27" s="311"/>
      <c r="R27" s="243"/>
    </row>
    <row r="28" spans="1:18" s="9" customFormat="1" ht="12.75" customHeigh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81"/>
      <c r="O28" s="173"/>
      <c r="P28" s="173"/>
      <c r="Q28" s="173"/>
      <c r="R28" s="173"/>
    </row>
    <row r="29" ht="15.75" thickBot="1"/>
    <row r="30" spans="1:18" s="108" customFormat="1" ht="24" customHeight="1" thickBot="1">
      <c r="A30" s="283" t="s">
        <v>65</v>
      </c>
      <c r="B30" s="284"/>
      <c r="C30" s="284"/>
      <c r="D30" s="284"/>
      <c r="E30" s="284"/>
      <c r="F30" s="284"/>
      <c r="G30" s="284"/>
      <c r="H30" s="285"/>
      <c r="I30" s="281">
        <f>I27+RAD!H30</f>
        <v>743000.00121412</v>
      </c>
      <c r="J30" s="302"/>
      <c r="K30" s="110"/>
      <c r="L30" s="303" t="s">
        <v>67</v>
      </c>
      <c r="M30" s="304"/>
      <c r="N30" s="304"/>
      <c r="O30" s="305">
        <f>O27+RAD!M32</f>
        <v>1479000.00121412</v>
      </c>
      <c r="P30" s="305"/>
      <c r="Q30" s="306"/>
      <c r="R30" s="244"/>
    </row>
    <row r="31" spans="13:14" ht="30" customHeight="1">
      <c r="M31" s="312" t="s">
        <v>72</v>
      </c>
      <c r="N31" s="312"/>
    </row>
  </sheetData>
  <sheetProtection/>
  <mergeCells count="41">
    <mergeCell ref="A26:K26"/>
    <mergeCell ref="L26:N26"/>
    <mergeCell ref="A27:H27"/>
    <mergeCell ref="I27:J27"/>
    <mergeCell ref="B22:B23"/>
    <mergeCell ref="H22:I22"/>
    <mergeCell ref="J22:K22"/>
    <mergeCell ref="H23:I23"/>
    <mergeCell ref="J23:K23"/>
    <mergeCell ref="A4:K4"/>
    <mergeCell ref="B8:B9"/>
    <mergeCell ref="J8:K8"/>
    <mergeCell ref="H21:K21"/>
    <mergeCell ref="C21:G21"/>
    <mergeCell ref="C5:K5"/>
    <mergeCell ref="M8:N8"/>
    <mergeCell ref="C20:G20"/>
    <mergeCell ref="H20:K20"/>
    <mergeCell ref="H19:I19"/>
    <mergeCell ref="C19:G19"/>
    <mergeCell ref="J19:K19"/>
    <mergeCell ref="M31:N31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M2:Q3"/>
    <mergeCell ref="M4:Q4"/>
    <mergeCell ref="M5:Q5"/>
    <mergeCell ref="A30:H30"/>
    <mergeCell ref="I30:J30"/>
    <mergeCell ref="L30:N30"/>
    <mergeCell ref="O30:Q30"/>
    <mergeCell ref="O26:Q26"/>
    <mergeCell ref="L27:N27"/>
    <mergeCell ref="O27:Q27"/>
  </mergeCells>
  <printOptions/>
  <pageMargins left="0.17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PageLayoutView="0" workbookViewId="0" topLeftCell="A1">
      <selection activeCell="O26" sqref="O26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4.625" style="9" customWidth="1"/>
    <col min="11" max="11" width="13.375" style="4" customWidth="1"/>
    <col min="12" max="12" width="16.375" style="2" customWidth="1"/>
    <col min="13" max="13" width="10.25390625" style="194" customWidth="1"/>
    <col min="14" max="14" width="11.375" style="194" customWidth="1"/>
    <col min="15" max="15" width="12.00390625" style="194" customWidth="1"/>
    <col min="16" max="16" width="14.00390625" style="9" customWidth="1"/>
    <col min="17" max="16384" width="17.625" style="9" customWidth="1"/>
  </cols>
  <sheetData>
    <row r="1" spans="1:15" s="1" customFormat="1" ht="15.75" customHeight="1">
      <c r="A1" s="366" t="s">
        <v>8</v>
      </c>
      <c r="B1" s="366"/>
      <c r="C1" s="366"/>
      <c r="D1" s="366"/>
      <c r="E1" s="366"/>
      <c r="F1" s="366"/>
      <c r="G1" s="366"/>
      <c r="K1" s="159"/>
      <c r="M1" s="193"/>
      <c r="N1" s="160" t="s">
        <v>37</v>
      </c>
      <c r="O1" s="193"/>
    </row>
    <row r="2" spans="9:12" ht="34.5" customHeight="1" thickBot="1">
      <c r="I2" s="10"/>
      <c r="J2" s="10"/>
      <c r="K2" s="155"/>
      <c r="L2" s="155"/>
    </row>
    <row r="3" spans="2:15" ht="32.25" customHeight="1">
      <c r="B3" s="328" t="s">
        <v>62</v>
      </c>
      <c r="C3" s="328"/>
      <c r="D3" s="328"/>
      <c r="E3" s="328"/>
      <c r="F3" s="328"/>
      <c r="G3" s="328"/>
      <c r="H3" s="328"/>
      <c r="I3" s="73"/>
      <c r="J3" s="73"/>
      <c r="K3" s="294" t="s">
        <v>60</v>
      </c>
      <c r="L3" s="295"/>
      <c r="M3" s="295"/>
      <c r="N3" s="295"/>
      <c r="O3" s="296"/>
    </row>
    <row r="4" spans="2:15" ht="22.5" customHeight="1">
      <c r="B4" s="357" t="s">
        <v>18</v>
      </c>
      <c r="C4" s="357"/>
      <c r="D4" s="357"/>
      <c r="E4" s="357"/>
      <c r="F4" s="357"/>
      <c r="G4" s="357"/>
      <c r="H4" s="357"/>
      <c r="I4" s="40"/>
      <c r="J4" s="40"/>
      <c r="K4" s="300" t="s">
        <v>61</v>
      </c>
      <c r="L4" s="301"/>
      <c r="M4" s="301"/>
      <c r="N4" s="301"/>
      <c r="O4" s="286"/>
    </row>
    <row r="5" spans="3:15" ht="24.75" customHeight="1" thickBot="1">
      <c r="C5" s="358" t="s">
        <v>55</v>
      </c>
      <c r="D5" s="358"/>
      <c r="E5" s="358"/>
      <c r="F5" s="358"/>
      <c r="G5" s="358"/>
      <c r="H5" s="358"/>
      <c r="I5" s="358"/>
      <c r="J5" s="182"/>
      <c r="K5" s="287" t="s">
        <v>73</v>
      </c>
      <c r="L5" s="288"/>
      <c r="M5" s="288"/>
      <c r="N5" s="288"/>
      <c r="O5" s="289"/>
    </row>
    <row r="6" spans="2:11" ht="33.75" customHeight="1">
      <c r="B6" s="79" t="s">
        <v>13</v>
      </c>
      <c r="C6" s="352" t="s">
        <v>19</v>
      </c>
      <c r="D6" s="353"/>
      <c r="E6" s="353"/>
      <c r="F6" s="353"/>
      <c r="G6" s="354"/>
      <c r="H6" s="355" t="s">
        <v>14</v>
      </c>
      <c r="I6" s="356"/>
      <c r="J6" s="183"/>
      <c r="K6" s="6"/>
    </row>
    <row r="7" spans="1:15" s="3" customFormat="1" ht="30" customHeight="1" thickBot="1">
      <c r="A7" s="39"/>
      <c r="B7" s="72">
        <v>297200</v>
      </c>
      <c r="C7" s="361">
        <f>ROUND(B7*90%,2)</f>
        <v>267480</v>
      </c>
      <c r="D7" s="362"/>
      <c r="E7" s="362"/>
      <c r="F7" s="362"/>
      <c r="G7" s="363"/>
      <c r="H7" s="364">
        <f>ROUND(B7*10%,2)</f>
        <v>29720</v>
      </c>
      <c r="I7" s="365"/>
      <c r="J7" s="40"/>
      <c r="K7" s="372"/>
      <c r="L7" s="372"/>
      <c r="M7" s="164"/>
      <c r="N7" s="164"/>
      <c r="O7" s="164"/>
    </row>
    <row r="8" spans="2:11" ht="21" customHeight="1" hidden="1">
      <c r="B8" s="53"/>
      <c r="C8" s="47"/>
      <c r="D8" s="47"/>
      <c r="E8" s="47"/>
      <c r="F8" s="47"/>
      <c r="G8" s="47"/>
      <c r="H8" s="41"/>
      <c r="I8" s="42"/>
      <c r="J8" s="47"/>
      <c r="K8" s="7"/>
    </row>
    <row r="9" spans="2:11" ht="14.25" customHeight="1" hidden="1">
      <c r="B9" s="53"/>
      <c r="C9" s="47"/>
      <c r="D9" s="47"/>
      <c r="E9" s="47"/>
      <c r="F9" s="47"/>
      <c r="G9" s="47"/>
      <c r="H9" s="41"/>
      <c r="I9" s="42"/>
      <c r="J9" s="47"/>
      <c r="K9" s="7"/>
    </row>
    <row r="10" spans="1:16" s="5" customFormat="1" ht="48.75" customHeight="1" thickBot="1">
      <c r="A10" s="49" t="s">
        <v>15</v>
      </c>
      <c r="B10" s="54" t="s">
        <v>10</v>
      </c>
      <c r="C10" s="66" t="s">
        <v>27</v>
      </c>
      <c r="D10" s="58" t="s">
        <v>28</v>
      </c>
      <c r="E10" s="60" t="s">
        <v>29</v>
      </c>
      <c r="F10" s="64" t="s">
        <v>30</v>
      </c>
      <c r="G10" s="59" t="s">
        <v>11</v>
      </c>
      <c r="H10" s="43" t="s">
        <v>16</v>
      </c>
      <c r="I10" s="46" t="s">
        <v>11</v>
      </c>
      <c r="J10" s="247" t="s">
        <v>63</v>
      </c>
      <c r="K10" s="186" t="s">
        <v>5</v>
      </c>
      <c r="L10" s="161" t="s">
        <v>64</v>
      </c>
      <c r="M10" s="218" t="s">
        <v>57</v>
      </c>
      <c r="N10" s="217" t="s">
        <v>58</v>
      </c>
      <c r="O10" s="219" t="s">
        <v>59</v>
      </c>
      <c r="P10" s="251" t="s">
        <v>71</v>
      </c>
    </row>
    <row r="11" spans="1:16" s="5" customFormat="1" ht="28.5" customHeight="1">
      <c r="A11" s="50">
        <v>1</v>
      </c>
      <c r="B11" s="75" t="s">
        <v>23</v>
      </c>
      <c r="C11" s="67">
        <f aca="true" t="shared" si="0" ref="C11:C26">D11+E11+F11</f>
        <v>1759.25</v>
      </c>
      <c r="D11" s="235">
        <v>1523.25</v>
      </c>
      <c r="E11" s="277">
        <v>201</v>
      </c>
      <c r="F11" s="93">
        <v>35</v>
      </c>
      <c r="G11" s="69">
        <f>C11*C28</f>
        <v>103673.84804900001</v>
      </c>
      <c r="H11" s="71">
        <v>30</v>
      </c>
      <c r="I11" s="52">
        <f>H11*H28</f>
        <v>9906.666659999999</v>
      </c>
      <c r="J11" s="214">
        <v>118719.81</v>
      </c>
      <c r="K11" s="187">
        <f aca="true" t="shared" si="1" ref="K11:K26">C11+H11</f>
        <v>1789.25</v>
      </c>
      <c r="L11" s="197">
        <f aca="true" t="shared" si="2" ref="L11:L26">G11+I11</f>
        <v>113580.51470900001</v>
      </c>
      <c r="M11" s="267">
        <v>0</v>
      </c>
      <c r="N11" s="268">
        <v>56790</v>
      </c>
      <c r="O11" s="275">
        <f>L11-M11-N11</f>
        <v>56790.51470900001</v>
      </c>
      <c r="P11" s="248">
        <f>J11+L11</f>
        <v>232300.324709</v>
      </c>
    </row>
    <row r="12" spans="1:16" s="5" customFormat="1" ht="27" customHeight="1">
      <c r="A12" s="55">
        <v>2</v>
      </c>
      <c r="B12" s="76" t="s">
        <v>35</v>
      </c>
      <c r="C12" s="68">
        <f t="shared" si="0"/>
        <v>707.05</v>
      </c>
      <c r="D12" s="236">
        <v>518.05</v>
      </c>
      <c r="E12" s="94">
        <v>154</v>
      </c>
      <c r="F12" s="94">
        <v>35</v>
      </c>
      <c r="G12" s="70">
        <f>C12*C28</f>
        <v>41666.9570914</v>
      </c>
      <c r="H12" s="97">
        <v>30</v>
      </c>
      <c r="I12" s="63">
        <f>H12*H28</f>
        <v>9906.666659999999</v>
      </c>
      <c r="J12" s="189">
        <v>69643.71</v>
      </c>
      <c r="K12" s="187">
        <f t="shared" si="1"/>
        <v>737.05</v>
      </c>
      <c r="L12" s="198">
        <f t="shared" si="2"/>
        <v>51573.623751399995</v>
      </c>
      <c r="M12" s="269">
        <v>11217</v>
      </c>
      <c r="N12" s="270">
        <v>20357</v>
      </c>
      <c r="O12" s="276">
        <f>L12-M12-N12</f>
        <v>19999.623751399995</v>
      </c>
      <c r="P12" s="249">
        <f aca="true" t="shared" si="3" ref="P12:P26">J12+L12</f>
        <v>121217.3337514</v>
      </c>
    </row>
    <row r="13" spans="1:16" s="80" customFormat="1" ht="25.5" customHeight="1">
      <c r="A13" s="50">
        <v>3</v>
      </c>
      <c r="B13" s="115" t="s">
        <v>44</v>
      </c>
      <c r="C13" s="111">
        <f>D13+E13+F13</f>
        <v>305</v>
      </c>
      <c r="D13" s="96">
        <v>182</v>
      </c>
      <c r="E13" s="94">
        <v>88</v>
      </c>
      <c r="F13" s="94">
        <v>35</v>
      </c>
      <c r="G13" s="112">
        <f>C13*C28</f>
        <v>17973.86594</v>
      </c>
      <c r="H13" s="113">
        <v>30</v>
      </c>
      <c r="I13" s="114">
        <f>H13*H28</f>
        <v>9906.666659999999</v>
      </c>
      <c r="J13" s="189">
        <v>40623.19</v>
      </c>
      <c r="K13" s="187">
        <f t="shared" si="1"/>
        <v>335</v>
      </c>
      <c r="L13" s="198">
        <f>G13+I13</f>
        <v>27880.5326</v>
      </c>
      <c r="M13" s="265">
        <v>5000</v>
      </c>
      <c r="N13" s="266">
        <v>5000</v>
      </c>
      <c r="O13" s="276">
        <f aca="true" t="shared" si="4" ref="O13:O26">L13-M13-N13</f>
        <v>17880.5326</v>
      </c>
      <c r="P13" s="249">
        <f t="shared" si="3"/>
        <v>68503.72260000001</v>
      </c>
    </row>
    <row r="14" spans="1:16" s="80" customFormat="1" ht="25.5" customHeight="1">
      <c r="A14" s="55">
        <v>4</v>
      </c>
      <c r="B14" s="237" t="s">
        <v>69</v>
      </c>
      <c r="C14" s="278">
        <f>D14+E14+F14</f>
        <v>688</v>
      </c>
      <c r="D14" s="279">
        <v>582</v>
      </c>
      <c r="E14" s="280">
        <v>71</v>
      </c>
      <c r="F14" s="280">
        <v>35</v>
      </c>
      <c r="G14" s="282">
        <f>C14*C28</f>
        <v>40544.327104</v>
      </c>
      <c r="H14" s="238">
        <v>0</v>
      </c>
      <c r="I14" s="234">
        <v>0</v>
      </c>
      <c r="J14" s="189">
        <v>0</v>
      </c>
      <c r="K14" s="187">
        <f t="shared" si="1"/>
        <v>688</v>
      </c>
      <c r="L14" s="198">
        <f>G14+I14</f>
        <v>40544.327104</v>
      </c>
      <c r="M14" s="265">
        <v>15000</v>
      </c>
      <c r="N14" s="266">
        <v>15000</v>
      </c>
      <c r="O14" s="276">
        <f t="shared" si="4"/>
        <v>10544.327104000004</v>
      </c>
      <c r="P14" s="249">
        <f t="shared" si="3"/>
        <v>40544.327104</v>
      </c>
    </row>
    <row r="15" spans="1:16" s="80" customFormat="1" ht="25.5" customHeight="1">
      <c r="A15" s="50">
        <v>5</v>
      </c>
      <c r="B15" s="237" t="s">
        <v>70</v>
      </c>
      <c r="C15" s="278">
        <f>D15+E15+F15</f>
        <v>274.33</v>
      </c>
      <c r="D15" s="279">
        <v>188</v>
      </c>
      <c r="E15" s="280">
        <v>59.33</v>
      </c>
      <c r="F15" s="280">
        <v>27</v>
      </c>
      <c r="G15" s="282">
        <f>C15*C28</f>
        <v>16166.46112564</v>
      </c>
      <c r="H15" s="238">
        <v>0</v>
      </c>
      <c r="I15" s="234">
        <v>0</v>
      </c>
      <c r="J15" s="189">
        <v>0</v>
      </c>
      <c r="K15" s="187">
        <f t="shared" si="1"/>
        <v>274.33</v>
      </c>
      <c r="L15" s="198">
        <f>G15+I15</f>
        <v>16166.46112564</v>
      </c>
      <c r="M15" s="265">
        <v>6000</v>
      </c>
      <c r="N15" s="266">
        <v>6000</v>
      </c>
      <c r="O15" s="276">
        <f t="shared" si="4"/>
        <v>4166.46112564</v>
      </c>
      <c r="P15" s="249">
        <f t="shared" si="3"/>
        <v>16166.46112564</v>
      </c>
    </row>
    <row r="16" spans="1:16" s="80" customFormat="1" ht="25.5" customHeight="1">
      <c r="A16" s="55">
        <v>6</v>
      </c>
      <c r="B16" s="77" t="s">
        <v>32</v>
      </c>
      <c r="C16" s="68">
        <f t="shared" si="0"/>
        <v>240.32999999999998</v>
      </c>
      <c r="D16" s="236">
        <v>144</v>
      </c>
      <c r="E16" s="94">
        <v>61.33</v>
      </c>
      <c r="F16" s="94">
        <v>35</v>
      </c>
      <c r="G16" s="70">
        <f>C16*C28</f>
        <v>14162.81705364</v>
      </c>
      <c r="H16" s="51">
        <v>0</v>
      </c>
      <c r="I16" s="52">
        <v>0</v>
      </c>
      <c r="J16" s="189">
        <v>17123.49</v>
      </c>
      <c r="K16" s="187">
        <f t="shared" si="1"/>
        <v>240.32999999999998</v>
      </c>
      <c r="L16" s="198">
        <f t="shared" si="2"/>
        <v>14162.81705364</v>
      </c>
      <c r="M16" s="265">
        <v>0</v>
      </c>
      <c r="N16" s="266">
        <v>6877</v>
      </c>
      <c r="O16" s="276">
        <f t="shared" si="4"/>
        <v>7285.817053639999</v>
      </c>
      <c r="P16" s="249">
        <f t="shared" si="3"/>
        <v>31286.30705364</v>
      </c>
    </row>
    <row r="17" spans="1:16" s="80" customFormat="1" ht="25.5" customHeight="1">
      <c r="A17" s="50">
        <v>7</v>
      </c>
      <c r="B17" s="78" t="s">
        <v>33</v>
      </c>
      <c r="C17" s="68">
        <f t="shared" si="0"/>
        <v>146.25</v>
      </c>
      <c r="D17" s="96">
        <v>73.25</v>
      </c>
      <c r="E17" s="94">
        <v>56</v>
      </c>
      <c r="F17" s="94">
        <v>17</v>
      </c>
      <c r="G17" s="70">
        <f>C17*C28</f>
        <v>8618.616045</v>
      </c>
      <c r="H17" s="62">
        <v>0</v>
      </c>
      <c r="I17" s="63">
        <v>0</v>
      </c>
      <c r="J17" s="189">
        <v>11932.6</v>
      </c>
      <c r="K17" s="187">
        <f t="shared" si="1"/>
        <v>146.25</v>
      </c>
      <c r="L17" s="198">
        <f t="shared" si="2"/>
        <v>8618.616045</v>
      </c>
      <c r="M17" s="265">
        <v>0</v>
      </c>
      <c r="N17" s="266">
        <v>4068</v>
      </c>
      <c r="O17" s="276">
        <f t="shared" si="4"/>
        <v>4550.616045000001</v>
      </c>
      <c r="P17" s="249">
        <f t="shared" si="3"/>
        <v>20551.216045</v>
      </c>
    </row>
    <row r="18" spans="1:16" s="80" customFormat="1" ht="25.5" customHeight="1">
      <c r="A18" s="50"/>
      <c r="B18" s="116"/>
      <c r="C18" s="68"/>
      <c r="D18" s="96"/>
      <c r="E18" s="94"/>
      <c r="F18" s="94"/>
      <c r="G18" s="70"/>
      <c r="H18" s="117"/>
      <c r="I18" s="118"/>
      <c r="J18" s="190">
        <f>SUM(J11:J17)</f>
        <v>258042.80000000002</v>
      </c>
      <c r="K18" s="187"/>
      <c r="L18" s="252">
        <f>SUM(L11:L17)</f>
        <v>272526.89238867996</v>
      </c>
      <c r="M18" s="252">
        <f>SUM(M11:M17)</f>
        <v>37217</v>
      </c>
      <c r="N18" s="252">
        <f>SUM(N11:N17)</f>
        <v>114092</v>
      </c>
      <c r="O18" s="252">
        <f>SUM(O11:O17)</f>
        <v>121217.89238867999</v>
      </c>
      <c r="P18" s="252">
        <f>SUM(P11:P17)</f>
        <v>530569.6923886801</v>
      </c>
    </row>
    <row r="19" spans="1:16" s="80" customFormat="1" ht="25.5" customHeight="1">
      <c r="A19" s="55">
        <v>6</v>
      </c>
      <c r="B19" s="116" t="s">
        <v>45</v>
      </c>
      <c r="C19" s="68">
        <f t="shared" si="0"/>
        <v>25.869999999999997</v>
      </c>
      <c r="D19" s="96">
        <v>9.44</v>
      </c>
      <c r="E19" s="94">
        <v>6.43</v>
      </c>
      <c r="F19" s="94">
        <v>10</v>
      </c>
      <c r="G19" s="70">
        <f>C19*C28</f>
        <v>1524.5374159599999</v>
      </c>
      <c r="H19" s="117">
        <v>0</v>
      </c>
      <c r="I19" s="118">
        <v>0</v>
      </c>
      <c r="J19" s="189">
        <v>2781.85</v>
      </c>
      <c r="K19" s="187">
        <f t="shared" si="1"/>
        <v>25.869999999999997</v>
      </c>
      <c r="L19" s="198">
        <f t="shared" si="2"/>
        <v>1524.5374159599999</v>
      </c>
      <c r="M19" s="265">
        <v>300</v>
      </c>
      <c r="N19" s="272">
        <v>300</v>
      </c>
      <c r="O19" s="276">
        <f t="shared" si="4"/>
        <v>924.5374159599999</v>
      </c>
      <c r="P19" s="249">
        <f t="shared" si="3"/>
        <v>4306.38741596</v>
      </c>
    </row>
    <row r="20" spans="1:16" s="80" customFormat="1" ht="25.5" customHeight="1">
      <c r="A20" s="50">
        <v>7</v>
      </c>
      <c r="B20" s="116" t="s">
        <v>46</v>
      </c>
      <c r="C20" s="68">
        <f t="shared" si="0"/>
        <v>14.71</v>
      </c>
      <c r="D20" s="96">
        <v>2.57</v>
      </c>
      <c r="E20" s="94">
        <v>2.14</v>
      </c>
      <c r="F20" s="94">
        <v>10</v>
      </c>
      <c r="G20" s="70">
        <f>C20*C28</f>
        <v>866.8707146800001</v>
      </c>
      <c r="H20" s="117">
        <v>0</v>
      </c>
      <c r="I20" s="118">
        <v>0</v>
      </c>
      <c r="J20" s="189">
        <v>1420.54</v>
      </c>
      <c r="K20" s="187">
        <f t="shared" si="1"/>
        <v>14.71</v>
      </c>
      <c r="L20" s="198">
        <f t="shared" si="2"/>
        <v>866.8707146800001</v>
      </c>
      <c r="M20" s="265">
        <v>240</v>
      </c>
      <c r="N20" s="272">
        <v>240</v>
      </c>
      <c r="O20" s="276">
        <f t="shared" si="4"/>
        <v>386.8707146800001</v>
      </c>
      <c r="P20" s="249">
        <f t="shared" si="3"/>
        <v>2287.41071468</v>
      </c>
    </row>
    <row r="21" spans="1:16" s="80" customFormat="1" ht="25.5" customHeight="1">
      <c r="A21" s="55">
        <v>8</v>
      </c>
      <c r="B21" s="116" t="s">
        <v>47</v>
      </c>
      <c r="C21" s="68">
        <f t="shared" si="0"/>
        <v>18.25</v>
      </c>
      <c r="D21" s="96">
        <v>5.04</v>
      </c>
      <c r="E21" s="94">
        <v>3.21</v>
      </c>
      <c r="F21" s="94">
        <v>10</v>
      </c>
      <c r="G21" s="70">
        <f>C21*C28</f>
        <v>1075.485421</v>
      </c>
      <c r="H21" s="117">
        <v>0</v>
      </c>
      <c r="I21" s="118">
        <v>0</v>
      </c>
      <c r="J21" s="189">
        <v>1956.55</v>
      </c>
      <c r="K21" s="187">
        <f t="shared" si="1"/>
        <v>18.25</v>
      </c>
      <c r="L21" s="198">
        <f t="shared" si="2"/>
        <v>1075.485421</v>
      </c>
      <c r="M21" s="265">
        <v>420</v>
      </c>
      <c r="N21" s="272">
        <v>420</v>
      </c>
      <c r="O21" s="276">
        <f t="shared" si="4"/>
        <v>235.4854210000001</v>
      </c>
      <c r="P21" s="249">
        <f t="shared" si="3"/>
        <v>3032.035421</v>
      </c>
    </row>
    <row r="22" spans="1:16" s="80" customFormat="1" ht="25.5" customHeight="1">
      <c r="A22" s="50">
        <v>9</v>
      </c>
      <c r="B22" s="116" t="s">
        <v>48</v>
      </c>
      <c r="C22" s="68">
        <f t="shared" si="0"/>
        <v>14.85</v>
      </c>
      <c r="D22" s="96">
        <v>2.71</v>
      </c>
      <c r="E22" s="94">
        <v>2.14</v>
      </c>
      <c r="F22" s="94">
        <v>10</v>
      </c>
      <c r="G22" s="70">
        <f>C22*C28</f>
        <v>875.1210138</v>
      </c>
      <c r="H22" s="117">
        <v>0</v>
      </c>
      <c r="I22" s="118">
        <v>0</v>
      </c>
      <c r="J22" s="189">
        <v>1465.46</v>
      </c>
      <c r="K22" s="187">
        <f t="shared" si="1"/>
        <v>14.85</v>
      </c>
      <c r="L22" s="198">
        <f t="shared" si="2"/>
        <v>875.1210138</v>
      </c>
      <c r="M22" s="265">
        <v>240</v>
      </c>
      <c r="N22" s="272">
        <v>240</v>
      </c>
      <c r="O22" s="276">
        <f t="shared" si="4"/>
        <v>395.1210138</v>
      </c>
      <c r="P22" s="249">
        <f t="shared" si="3"/>
        <v>2340.5810138</v>
      </c>
    </row>
    <row r="23" spans="1:16" s="80" customFormat="1" ht="32.25" customHeight="1">
      <c r="A23" s="55">
        <v>10</v>
      </c>
      <c r="B23" s="116" t="s">
        <v>49</v>
      </c>
      <c r="C23" s="68">
        <f t="shared" si="0"/>
        <v>54</v>
      </c>
      <c r="D23" s="96">
        <v>21</v>
      </c>
      <c r="E23" s="94">
        <v>21</v>
      </c>
      <c r="F23" s="94">
        <v>12</v>
      </c>
      <c r="G23" s="70">
        <f>C23*C28</f>
        <v>3182.258232</v>
      </c>
      <c r="H23" s="117">
        <v>0</v>
      </c>
      <c r="I23" s="118">
        <v>0</v>
      </c>
      <c r="J23" s="189">
        <v>5328.96</v>
      </c>
      <c r="K23" s="187">
        <f t="shared" si="1"/>
        <v>54</v>
      </c>
      <c r="L23" s="198">
        <f t="shared" si="2"/>
        <v>3182.258232</v>
      </c>
      <c r="M23" s="265">
        <v>525</v>
      </c>
      <c r="N23" s="272">
        <v>525</v>
      </c>
      <c r="O23" s="276">
        <f t="shared" si="4"/>
        <v>2132.258232</v>
      </c>
      <c r="P23" s="249">
        <f t="shared" si="3"/>
        <v>8511.218232</v>
      </c>
    </row>
    <row r="24" spans="1:16" s="80" customFormat="1" ht="25.5" customHeight="1">
      <c r="A24" s="50">
        <v>11</v>
      </c>
      <c r="B24" s="116" t="s">
        <v>50</v>
      </c>
      <c r="C24" s="68">
        <f t="shared" si="0"/>
        <v>47</v>
      </c>
      <c r="D24" s="96">
        <v>15</v>
      </c>
      <c r="E24" s="94">
        <v>15</v>
      </c>
      <c r="F24" s="94">
        <v>17</v>
      </c>
      <c r="G24" s="70">
        <f>C24*C28</f>
        <v>2769.743276</v>
      </c>
      <c r="H24" s="117">
        <v>0</v>
      </c>
      <c r="I24" s="118">
        <v>0</v>
      </c>
      <c r="J24" s="189">
        <v>3982.61</v>
      </c>
      <c r="K24" s="187">
        <f t="shared" si="1"/>
        <v>47</v>
      </c>
      <c r="L24" s="198">
        <f t="shared" si="2"/>
        <v>2769.743276</v>
      </c>
      <c r="M24" s="265">
        <v>380</v>
      </c>
      <c r="N24" s="272">
        <v>838</v>
      </c>
      <c r="O24" s="276">
        <f t="shared" si="4"/>
        <v>1551.7432760000002</v>
      </c>
      <c r="P24" s="249">
        <f t="shared" si="3"/>
        <v>6752.353276</v>
      </c>
    </row>
    <row r="25" spans="1:16" s="80" customFormat="1" ht="25.5" customHeight="1">
      <c r="A25" s="55">
        <v>12</v>
      </c>
      <c r="B25" s="116" t="s">
        <v>52</v>
      </c>
      <c r="C25" s="68">
        <f t="shared" si="0"/>
        <v>29</v>
      </c>
      <c r="D25" s="96">
        <v>9.5</v>
      </c>
      <c r="E25" s="94">
        <v>7.5</v>
      </c>
      <c r="F25" s="94">
        <v>12</v>
      </c>
      <c r="G25" s="70">
        <f>C25*C28</f>
        <v>1708.990532</v>
      </c>
      <c r="H25" s="117">
        <v>0</v>
      </c>
      <c r="I25" s="118">
        <v>0</v>
      </c>
      <c r="J25" s="189">
        <v>3766.3</v>
      </c>
      <c r="K25" s="187">
        <f t="shared" si="1"/>
        <v>29</v>
      </c>
      <c r="L25" s="198">
        <f t="shared" si="2"/>
        <v>1708.990532</v>
      </c>
      <c r="M25" s="265">
        <v>700</v>
      </c>
      <c r="N25" s="272">
        <v>700</v>
      </c>
      <c r="O25" s="276">
        <f t="shared" si="4"/>
        <v>308.99053200000003</v>
      </c>
      <c r="P25" s="249">
        <f t="shared" si="3"/>
        <v>5475.290532</v>
      </c>
    </row>
    <row r="26" spans="1:16" s="80" customFormat="1" ht="25.5" customHeight="1" thickBot="1">
      <c r="A26" s="154">
        <v>13</v>
      </c>
      <c r="B26" s="116" t="s">
        <v>53</v>
      </c>
      <c r="C26" s="119">
        <f t="shared" si="0"/>
        <v>215</v>
      </c>
      <c r="D26" s="239">
        <v>153</v>
      </c>
      <c r="E26" s="240">
        <v>50</v>
      </c>
      <c r="F26" s="120">
        <v>12</v>
      </c>
      <c r="G26" s="121">
        <f>C26*C28</f>
        <v>12670.10222</v>
      </c>
      <c r="H26" s="117">
        <v>0</v>
      </c>
      <c r="I26" s="118">
        <v>0</v>
      </c>
      <c r="J26" s="191">
        <v>23994.93</v>
      </c>
      <c r="K26" s="188">
        <f t="shared" si="1"/>
        <v>215</v>
      </c>
      <c r="L26" s="199">
        <f t="shared" si="2"/>
        <v>12670.10222</v>
      </c>
      <c r="M26" s="273">
        <v>5000</v>
      </c>
      <c r="N26" s="274">
        <v>5000</v>
      </c>
      <c r="O26" s="276">
        <f t="shared" si="4"/>
        <v>2670.1022200000007</v>
      </c>
      <c r="P26" s="250">
        <f t="shared" si="3"/>
        <v>36665.03222</v>
      </c>
    </row>
    <row r="27" spans="1:16" s="83" customFormat="1" ht="42.75" customHeight="1" thickBot="1">
      <c r="A27" s="81"/>
      <c r="B27" s="82" t="s">
        <v>51</v>
      </c>
      <c r="C27" s="212">
        <f>SUM(C11:C26)</f>
        <v>4538.89</v>
      </c>
      <c r="D27" s="212">
        <f aca="true" t="shared" si="5" ref="D27:I27">SUM(D11:D26)</f>
        <v>3428.8100000000004</v>
      </c>
      <c r="E27" s="212">
        <f t="shared" si="5"/>
        <v>798.08</v>
      </c>
      <c r="F27" s="212">
        <f t="shared" si="5"/>
        <v>312</v>
      </c>
      <c r="G27" s="212">
        <f t="shared" si="5"/>
        <v>267480.00123412</v>
      </c>
      <c r="H27" s="212">
        <f t="shared" si="5"/>
        <v>90</v>
      </c>
      <c r="I27" s="212">
        <f t="shared" si="5"/>
        <v>29719.999979999997</v>
      </c>
      <c r="J27" s="192">
        <f>SUM(J18:J26)</f>
        <v>302740</v>
      </c>
      <c r="K27" s="95">
        <f>SUM(K11:K26)</f>
        <v>4628.89</v>
      </c>
      <c r="L27" s="213">
        <f>L18+L19+L20+L21+L22+L23+L24+L25+L26</f>
        <v>297200.00121411995</v>
      </c>
      <c r="M27" s="263">
        <f>SUM(M18:M26)</f>
        <v>45022</v>
      </c>
      <c r="N27" s="264">
        <f>SUM(N18:N26)</f>
        <v>122355</v>
      </c>
      <c r="O27" s="271">
        <f>SUM(O18:O26)</f>
        <v>129823.00121411998</v>
      </c>
      <c r="P27" s="54">
        <f>SUM(P18:P26)</f>
        <v>599940.0012141201</v>
      </c>
    </row>
    <row r="28" spans="1:15" s="80" customFormat="1" ht="33.75" customHeight="1" thickBot="1">
      <c r="A28" s="84"/>
      <c r="B28" s="87" t="s">
        <v>22</v>
      </c>
      <c r="C28" s="359">
        <f>ROUND(C7/C27,6)</f>
        <v>58.930708</v>
      </c>
      <c r="D28" s="367"/>
      <c r="E28" s="367"/>
      <c r="F28" s="367"/>
      <c r="G28" s="368"/>
      <c r="H28" s="359">
        <f>ROUND(H7/H27,6)</f>
        <v>330.222222</v>
      </c>
      <c r="I28" s="360"/>
      <c r="J28" s="184"/>
      <c r="K28" s="85"/>
      <c r="L28" s="83"/>
      <c r="M28" s="195"/>
      <c r="N28" s="195"/>
      <c r="O28" s="195"/>
    </row>
    <row r="29" spans="1:15" s="90" customFormat="1" ht="13.5" customHeight="1" hidden="1" thickBot="1">
      <c r="A29" s="86"/>
      <c r="B29" s="87" t="s">
        <v>21</v>
      </c>
      <c r="C29" s="373" t="e">
        <f>ROUND(#REF!/#REF!,6)</f>
        <v>#REF!</v>
      </c>
      <c r="D29" s="374"/>
      <c r="E29" s="374"/>
      <c r="F29" s="374"/>
      <c r="G29" s="375"/>
      <c r="H29" s="373" t="e">
        <f>ROUND(#REF!/#REF!,6)</f>
        <v>#REF!</v>
      </c>
      <c r="I29" s="376"/>
      <c r="J29" s="185"/>
      <c r="K29" s="88"/>
      <c r="L29" s="89"/>
      <c r="M29" s="196"/>
      <c r="N29" s="196"/>
      <c r="O29" s="196"/>
    </row>
    <row r="30" spans="1:15" s="109" customFormat="1" ht="34.5" customHeight="1" thickBot="1">
      <c r="A30" s="377" t="s">
        <v>43</v>
      </c>
      <c r="B30" s="378"/>
      <c r="C30" s="378"/>
      <c r="D30" s="378"/>
      <c r="E30" s="378"/>
      <c r="F30" s="378"/>
      <c r="G30" s="378"/>
      <c r="H30" s="281">
        <f>L27</f>
        <v>297200.00121411995</v>
      </c>
      <c r="I30" s="302"/>
      <c r="J30" s="224"/>
      <c r="K30" s="369"/>
      <c r="L30" s="369"/>
      <c r="M30" s="369"/>
      <c r="N30" s="369"/>
      <c r="O30" s="369"/>
    </row>
    <row r="31" spans="2:15" ht="12" customHeight="1" thickBot="1">
      <c r="B31" s="165"/>
      <c r="C31" s="165"/>
      <c r="D31" s="165"/>
      <c r="E31" s="165"/>
      <c r="F31" s="165"/>
      <c r="G31" s="165"/>
      <c r="H31" s="165"/>
      <c r="I31" s="165"/>
      <c r="J31" s="200"/>
      <c r="K31" s="200"/>
      <c r="L31" s="200"/>
      <c r="M31" s="47"/>
      <c r="N31" s="47"/>
      <c r="O31" s="47"/>
    </row>
    <row r="32" spans="1:16" s="12" customFormat="1" ht="21.75" customHeight="1" thickBot="1">
      <c r="A32" s="349"/>
      <c r="B32" s="349"/>
      <c r="C32" s="349"/>
      <c r="D32" s="349"/>
      <c r="E32" s="349"/>
      <c r="F32" s="349"/>
      <c r="G32" s="349"/>
      <c r="H32" s="349"/>
      <c r="I32" s="349"/>
      <c r="J32" s="350" t="s">
        <v>68</v>
      </c>
      <c r="K32" s="351"/>
      <c r="L32" s="351"/>
      <c r="M32" s="370">
        <f>J27+L27</f>
        <v>599940.00121412</v>
      </c>
      <c r="N32" s="370"/>
      <c r="O32" s="371"/>
      <c r="P32" s="201"/>
    </row>
    <row r="33" spans="11:12" ht="18">
      <c r="K33" s="91"/>
      <c r="L33" s="92"/>
    </row>
  </sheetData>
  <sheetProtection/>
  <mergeCells count="23">
    <mergeCell ref="C29:G29"/>
    <mergeCell ref="H29:I29"/>
    <mergeCell ref="A30:G30"/>
    <mergeCell ref="H30:I30"/>
    <mergeCell ref="M30:O30"/>
    <mergeCell ref="M32:O32"/>
    <mergeCell ref="K7:L7"/>
    <mergeCell ref="K30:L30"/>
    <mergeCell ref="H28:I28"/>
    <mergeCell ref="C7:G7"/>
    <mergeCell ref="H7:I7"/>
    <mergeCell ref="A1:G1"/>
    <mergeCell ref="C28:G28"/>
    <mergeCell ref="K3:O3"/>
    <mergeCell ref="K4:O4"/>
    <mergeCell ref="K5:O5"/>
    <mergeCell ref="A32:I32"/>
    <mergeCell ref="J32:L32"/>
    <mergeCell ref="C6:G6"/>
    <mergeCell ref="H6:I6"/>
    <mergeCell ref="B3:H3"/>
    <mergeCell ref="B4:H4"/>
    <mergeCell ref="C5:I5"/>
  </mergeCells>
  <printOptions/>
  <pageMargins left="0.17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2022-10-06T13:19:24Z</cp:lastPrinted>
  <dcterms:created xsi:type="dcterms:W3CDTF">2010-04-21T13:22:55Z</dcterms:created>
  <dcterms:modified xsi:type="dcterms:W3CDTF">2022-10-06T13:19:50Z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