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582" activeTab="0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<sst xmlns="http://schemas.openxmlformats.org/spreadsheetml/2006/main" count="108" uniqueCount="68">
  <si>
    <t>Valoare totala repartizata pe criterii, din care:</t>
  </si>
  <si>
    <t xml:space="preserve">NR. CRT. </t>
  </si>
  <si>
    <t>SC DIAMED CENTER S.R.L.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</si>
  <si>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</si>
  <si>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</si>
  <si>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</si>
  <si>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</si>
  <si>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</si>
  <si>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</si>
  <si>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</si>
  <si>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</si>
  <si>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</si>
  <si>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</si>
  <si>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</si>
  <si>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</si>
  <si>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</si>
  <si>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</si>
  <si>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</si>
  <si>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</si>
  <si>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</si>
  <si>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</si>
  <si>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</si>
  <si>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</si>
  <si>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</si>
  <si>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</si>
  <si>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</si>
  <si>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</si>
  <si>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</si>
  <si>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</si>
  <si>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</si>
  <si>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SC RIM DR. BANCEANU ELENA</t>
  </si>
  <si>
    <t>SC RIM DR. COSMESCU PETRE</t>
  </si>
  <si>
    <t>SC INVESTIGATII PRAXIS</t>
  </si>
  <si>
    <t>Sp de Pneumoftiziologie - radiologie ambulatoriu</t>
  </si>
  <si>
    <t xml:space="preserve">Anexa 1 </t>
  </si>
  <si>
    <t>Anexa 2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</si>
  <si>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</si>
  <si>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</si>
  <si>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</si>
  <si>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</si>
  <si>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</si>
  <si>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</si>
  <si>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</si>
  <si>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TOTAL furnizori locali RADIOLOGIE - IMAGISTICA</t>
  </si>
  <si>
    <t xml:space="preserve">*) NOTA1: Pentru laboratoarele de anatomie-patologica nu se aplica Criteriul de calitate. </t>
  </si>
  <si>
    <t>criterii conform Anexei 19 din Normele de aplicare la H.G. nr.696/2021</t>
  </si>
  <si>
    <t>SC NEWVITALCLINIC SRL</t>
  </si>
  <si>
    <t>MEDIMA HEALTH SA</t>
  </si>
  <si>
    <t>CENTRUL MEDICAL MATEUS</t>
  </si>
  <si>
    <t>Spital Judetean - radiologie imagistica ambulatoriu</t>
  </si>
  <si>
    <t>DR. MARDARE SEBASTIAN -EKO</t>
  </si>
  <si>
    <t>DR CRISTEA ELENA - EKO</t>
  </si>
  <si>
    <t>RADOVA MEDICAL - EKO</t>
  </si>
  <si>
    <t>DR. VODA RALUCA - EKO</t>
  </si>
  <si>
    <t>DR.Stamate Maria-Magdalena- Rad dent.</t>
  </si>
  <si>
    <t>Policlinica copii "VENETIA" - EKO</t>
  </si>
  <si>
    <t>Spital FAUREI - EKO cabinete spec.</t>
  </si>
  <si>
    <t>SP JUDETEAN - EKO cabinete spec.</t>
  </si>
  <si>
    <t xml:space="preserve">cf Filei de buget cu nr. P1746/21.02.2023 </t>
  </si>
  <si>
    <t>Suma calculata TRIM II 2023</t>
  </si>
  <si>
    <t>CALCULUL SUMELOR alocate pentru TRIMESTRUL II 2023</t>
  </si>
  <si>
    <t>Credit de angajament  TRIMESTRUL II 2023</t>
  </si>
  <si>
    <t>]i Notei de fundamentare nr. 10500/30.03.2023</t>
  </si>
  <si>
    <t>TOTAL GENERAL suplimentare PARACLINICE   AN 2023 =</t>
  </si>
  <si>
    <t>APR</t>
  </si>
  <si>
    <t>MAI</t>
  </si>
  <si>
    <t>IUN</t>
  </si>
  <si>
    <t>NOTA: Punctajul a fost actualizat la toti furnizorii cu vechimea aparatelor la AN2023 si cu personalul raportat pentru anul 2023.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</si>
</sst>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0000"/>
    <numFmt numFmtId="167" formatCode="#,##0.0000"/>
    <numFmt numFmtId="168" formatCode="#,##0.000000000000000000"/>
    <numFmt numFmtId="169" formatCode="#,##0.0000000000"/>
    <numFmt numFmtId="170" formatCode="#,##0.00000000"/>
    <numFmt numFmtId="171" formatCode="0.000000"/>
    <numFmt numFmtId="172" formatCode="#,##0.000"/>
  </numFmts>
  <fonts count="69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i/>
      <sz val="18"/>
      <color indexed="8"/>
      <name val="TimesRomanR"/>
      <family val="0"/>
    </font>
    <font>
      <b/>
      <sz val="18"/>
      <color indexed="8"/>
      <name val="TimesRomanR"/>
      <family val="0"/>
    </font>
    <font>
      <b/>
      <i/>
      <sz val="14"/>
      <color indexed="8"/>
      <name val="TimesRomanR"/>
      <family val="0"/>
    </font>
    <font>
      <b/>
      <i/>
      <sz val="12"/>
      <name val="Times New Roman"/>
      <family val="1"/>
    </font>
    <font>
      <b/>
      <sz val="8"/>
      <color indexed="8"/>
      <name val="TimesRomanR"/>
      <family val="0"/>
    </font>
    <font>
      <b/>
      <i/>
      <sz val="8"/>
      <color indexed="8"/>
      <name val="TimesRomanR"/>
      <family val="0"/>
    </font>
    <font>
      <b/>
      <sz val="12"/>
      <name val="Times New Roman"/>
      <family val="1"/>
    </font>
    <font>
      <i/>
      <sz val="12"/>
      <color indexed="8"/>
      <name val="TimesRomanR"/>
      <family val="0"/>
    </font>
    <font>
      <i/>
      <sz val="12"/>
      <name val="TimesRoman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0" applyNumberFormat="0" applyBorder="0" applyAlignment="0" applyProtection="0"/>
    <xf numFmtId="0" fontId="58" fillId="26" borderId="3" applyNumberFormat="0" applyAlignment="0" applyProtection="0"/>
    <xf numFmtId="0" fontId="5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5" fillId="0" borderId="2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wrapText="1"/>
    </xf>
    <xf numFmtId="4" fontId="5" fillId="0" borderId="2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wrapText="1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10" fillId="32" borderId="14" xfId="0" applyNumberFormat="1" applyFont="1" applyFill="1" applyBorder="1" applyAlignment="1">
      <alignment horizont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6" fillId="4" borderId="34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0" fontId="19" fillId="0" borderId="1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" fontId="15" fillId="0" borderId="3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4" fontId="5" fillId="34" borderId="25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4" fontId="4" fillId="32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36" xfId="0" applyNumberFormat="1" applyFont="1" applyBorder="1" applyAlignment="1">
      <alignment horizontal="center" wrapText="1"/>
    </xf>
    <xf numFmtId="4" fontId="12" fillId="0" borderId="37" xfId="0" applyNumberFormat="1" applyFont="1" applyBorder="1" applyAlignment="1">
      <alignment horizontal="center" wrapText="1"/>
    </xf>
    <xf numFmtId="4" fontId="12" fillId="0" borderId="38" xfId="0" applyNumberFormat="1" applyFont="1" applyBorder="1" applyAlignment="1">
      <alignment horizontal="center" wrapText="1"/>
    </xf>
    <xf numFmtId="4" fontId="12" fillId="0" borderId="39" xfId="0" applyNumberFormat="1" applyFont="1" applyBorder="1" applyAlignment="1">
      <alignment horizont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9" fillId="0" borderId="40" xfId="0" applyNumberFormat="1" applyFont="1" applyBorder="1" applyAlignment="1">
      <alignment horizontal="center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left" vertical="center" wrapText="1"/>
    </xf>
    <xf numFmtId="4" fontId="9" fillId="0" borderId="42" xfId="0" applyNumberFormat="1" applyFont="1" applyBorder="1" applyAlignment="1">
      <alignment horizontal="center" vertical="center" wrapText="1"/>
    </xf>
    <xf numFmtId="4" fontId="10" fillId="0" borderId="43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9" fillId="0" borderId="44" xfId="0" applyFont="1" applyBorder="1" applyAlignment="1">
      <alignment horizontal="left" vertical="center" wrapText="1"/>
    </xf>
    <xf numFmtId="4" fontId="10" fillId="0" borderId="45" xfId="0" applyNumberFormat="1" applyFont="1" applyFill="1" applyBorder="1" applyAlignment="1">
      <alignment wrapText="1"/>
    </xf>
    <xf numFmtId="4" fontId="13" fillId="0" borderId="45" xfId="0" applyNumberFormat="1" applyFont="1" applyBorder="1" applyAlignment="1">
      <alignment wrapText="1"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4" fontId="10" fillId="0" borderId="48" xfId="0" applyNumberFormat="1" applyFont="1" applyBorder="1" applyAlignment="1">
      <alignment wrapText="1"/>
    </xf>
    <xf numFmtId="4" fontId="13" fillId="0" borderId="48" xfId="0" applyNumberFormat="1" applyFont="1" applyBorder="1" applyAlignment="1">
      <alignment wrapText="1"/>
    </xf>
    <xf numFmtId="4" fontId="13" fillId="0" borderId="48" xfId="0" applyNumberFormat="1" applyFont="1" applyFill="1" applyBorder="1" applyAlignment="1">
      <alignment wrapText="1"/>
    </xf>
    <xf numFmtId="1" fontId="1" fillId="0" borderId="36" xfId="0" applyNumberFormat="1" applyFont="1" applyBorder="1" applyAlignment="1">
      <alignment horizontal="center" wrapText="1"/>
    </xf>
    <xf numFmtId="4" fontId="1" fillId="0" borderId="36" xfId="0" applyNumberFormat="1" applyFont="1" applyBorder="1" applyAlignment="1">
      <alignment wrapText="1"/>
    </xf>
    <xf numFmtId="2" fontId="5" fillId="0" borderId="43" xfId="0" applyNumberFormat="1" applyFont="1" applyBorder="1" applyAlignment="1">
      <alignment wrapText="1"/>
    </xf>
    <xf numFmtId="2" fontId="2" fillId="0" borderId="49" xfId="0" applyNumberFormat="1" applyFont="1" applyBorder="1" applyAlignment="1">
      <alignment wrapText="1"/>
    </xf>
    <xf numFmtId="2" fontId="2" fillId="0" borderId="50" xfId="0" applyNumberFormat="1" applyFont="1" applyFill="1" applyBorder="1" applyAlignment="1">
      <alignment wrapText="1"/>
    </xf>
    <xf numFmtId="2" fontId="2" fillId="0" borderId="50" xfId="0" applyNumberFormat="1" applyFont="1" applyBorder="1" applyAlignment="1">
      <alignment wrapText="1"/>
    </xf>
    <xf numFmtId="4" fontId="5" fillId="0" borderId="51" xfId="0" applyNumberFormat="1" applyFont="1" applyBorder="1" applyAlignment="1">
      <alignment wrapText="1"/>
    </xf>
    <xf numFmtId="2" fontId="1" fillId="0" borderId="52" xfId="0" applyNumberFormat="1" applyFont="1" applyBorder="1" applyAlignment="1">
      <alignment wrapText="1"/>
    </xf>
    <xf numFmtId="4" fontId="1" fillId="0" borderId="50" xfId="0" applyNumberFormat="1" applyFont="1" applyBorder="1" applyAlignment="1">
      <alignment wrapText="1"/>
    </xf>
    <xf numFmtId="2" fontId="1" fillId="0" borderId="50" xfId="0" applyNumberFormat="1" applyFont="1" applyBorder="1" applyAlignment="1">
      <alignment wrapText="1"/>
    </xf>
    <xf numFmtId="4" fontId="1" fillId="0" borderId="53" xfId="0" applyNumberFormat="1" applyFont="1" applyBorder="1" applyAlignment="1">
      <alignment wrapText="1"/>
    </xf>
    <xf numFmtId="4" fontId="12" fillId="35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36" xfId="0" applyNumberFormat="1" applyFont="1" applyBorder="1" applyAlignment="1">
      <alignment horizontal="center" wrapText="1"/>
    </xf>
    <xf numFmtId="4" fontId="10" fillId="0" borderId="52" xfId="0" applyNumberFormat="1" applyFont="1" applyBorder="1" applyAlignment="1">
      <alignment wrapText="1"/>
    </xf>
    <xf numFmtId="4" fontId="14" fillId="0" borderId="52" xfId="0" applyNumberFormat="1" applyFont="1" applyBorder="1" applyAlignment="1">
      <alignment wrapText="1"/>
    </xf>
    <xf numFmtId="4" fontId="27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Alignment="1">
      <alignment horizontal="left" wrapText="1"/>
    </xf>
    <xf numFmtId="4" fontId="8" fillId="34" borderId="18" xfId="0" applyNumberFormat="1" applyFont="1" applyFill="1" applyBorder="1" applyAlignment="1">
      <alignment horizontal="right" wrapText="1"/>
    </xf>
    <xf numFmtId="4" fontId="8" fillId="34" borderId="11" xfId="0" applyNumberFormat="1" applyFont="1" applyFill="1" applyBorder="1" applyAlignment="1">
      <alignment horizontal="right" wrapText="1"/>
    </xf>
    <xf numFmtId="4" fontId="8" fillId="34" borderId="54" xfId="0" applyNumberFormat="1" applyFont="1" applyFill="1" applyBorder="1" applyAlignment="1">
      <alignment horizontal="right" wrapText="1"/>
    </xf>
    <xf numFmtId="4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center" wrapText="1"/>
    </xf>
    <xf numFmtId="4" fontId="29" fillId="0" borderId="0" xfId="0" applyNumberFormat="1" applyFont="1" applyAlignment="1">
      <alignment wrapText="1"/>
    </xf>
    <xf numFmtId="4" fontId="0" fillId="0" borderId="0" xfId="0" applyNumberFormat="1" applyBorder="1" applyAlignment="1">
      <alignment horizontal="left" wrapText="1"/>
    </xf>
    <xf numFmtId="4" fontId="19" fillId="0" borderId="45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4" fontId="19" fillId="0" borderId="48" xfId="0" applyNumberFormat="1" applyFont="1" applyBorder="1" applyAlignment="1">
      <alignment wrapText="1"/>
    </xf>
    <xf numFmtId="4" fontId="5" fillId="34" borderId="25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wrapText="1"/>
    </xf>
    <xf numFmtId="4" fontId="5" fillId="32" borderId="36" xfId="0" applyNumberFormat="1" applyFont="1" applyFill="1" applyBorder="1" applyAlignment="1">
      <alignment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 wrapText="1"/>
    </xf>
    <xf numFmtId="4" fontId="19" fillId="0" borderId="33" xfId="0" applyNumberFormat="1" applyFont="1" applyBorder="1" applyAlignment="1">
      <alignment wrapText="1"/>
    </xf>
    <xf numFmtId="4" fontId="12" fillId="0" borderId="55" xfId="0" applyNumberFormat="1" applyFont="1" applyBorder="1" applyAlignment="1">
      <alignment horizontal="center" vertical="center" wrapText="1"/>
    </xf>
    <xf numFmtId="4" fontId="10" fillId="0" borderId="56" xfId="0" applyNumberFormat="1" applyFont="1" applyBorder="1" applyAlignment="1">
      <alignment wrapText="1"/>
    </xf>
    <xf numFmtId="4" fontId="10" fillId="0" borderId="30" xfId="0" applyNumberFormat="1" applyFont="1" applyBorder="1" applyAlignment="1">
      <alignment wrapText="1"/>
    </xf>
    <xf numFmtId="4" fontId="10" fillId="0" borderId="57" xfId="0" applyNumberFormat="1" applyFont="1" applyBorder="1" applyAlignment="1">
      <alignment wrapText="1"/>
    </xf>
    <xf numFmtId="4" fontId="10" fillId="0" borderId="36" xfId="0" applyNumberFormat="1" applyFont="1" applyBorder="1" applyAlignment="1">
      <alignment wrapText="1"/>
    </xf>
    <xf numFmtId="4" fontId="12" fillId="32" borderId="28" xfId="0" applyNumberFormat="1" applyFont="1" applyFill="1" applyBorder="1" applyAlignment="1">
      <alignment horizontal="center" vertical="center" wrapText="1"/>
    </xf>
    <xf numFmtId="4" fontId="8" fillId="32" borderId="58" xfId="0" applyNumberFormat="1" applyFont="1" applyFill="1" applyBorder="1" applyAlignment="1">
      <alignment wrapText="1"/>
    </xf>
    <xf numFmtId="4" fontId="8" fillId="32" borderId="59" xfId="0" applyNumberFormat="1" applyFont="1" applyFill="1" applyBorder="1" applyAlignment="1">
      <alignment wrapText="1"/>
    </xf>
    <xf numFmtId="4" fontId="8" fillId="32" borderId="60" xfId="0" applyNumberFormat="1" applyFont="1" applyFill="1" applyBorder="1" applyAlignment="1">
      <alignment wrapText="1"/>
    </xf>
    <xf numFmtId="4" fontId="10" fillId="32" borderId="37" xfId="0" applyNumberFormat="1" applyFont="1" applyFill="1" applyBorder="1" applyAlignment="1">
      <alignment wrapText="1"/>
    </xf>
    <xf numFmtId="2" fontId="19" fillId="0" borderId="44" xfId="0" applyNumberFormat="1" applyFont="1" applyBorder="1" applyAlignment="1">
      <alignment wrapText="1"/>
    </xf>
    <xf numFmtId="4" fontId="19" fillId="0" borderId="61" xfId="0" applyNumberFormat="1" applyFont="1" applyBorder="1" applyAlignment="1">
      <alignment wrapText="1"/>
    </xf>
    <xf numFmtId="2" fontId="19" fillId="0" borderId="46" xfId="0" applyNumberFormat="1" applyFont="1" applyBorder="1" applyAlignment="1">
      <alignment wrapText="1"/>
    </xf>
    <xf numFmtId="2" fontId="19" fillId="0" borderId="47" xfId="0" applyNumberFormat="1" applyFont="1" applyBorder="1" applyAlignment="1">
      <alignment wrapText="1"/>
    </xf>
    <xf numFmtId="4" fontId="19" fillId="0" borderId="62" xfId="0" applyNumberFormat="1" applyFont="1" applyBorder="1" applyAlignment="1">
      <alignment wrapText="1"/>
    </xf>
    <xf numFmtId="4" fontId="14" fillId="0" borderId="43" xfId="0" applyNumberFormat="1" applyFont="1" applyBorder="1" applyAlignment="1">
      <alignment wrapText="1"/>
    </xf>
    <xf numFmtId="0" fontId="18" fillId="0" borderId="21" xfId="0" applyFont="1" applyFill="1" applyBorder="1" applyAlignment="1">
      <alignment horizontal="left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4" fontId="13" fillId="0" borderId="63" xfId="0" applyNumberFormat="1" applyFont="1" applyBorder="1" applyAlignment="1">
      <alignment wrapText="1"/>
    </xf>
    <xf numFmtId="4" fontId="13" fillId="0" borderId="33" xfId="0" applyNumberFormat="1" applyFont="1" applyBorder="1" applyAlignment="1">
      <alignment wrapText="1"/>
    </xf>
    <xf numFmtId="3" fontId="2" fillId="0" borderId="50" xfId="0" applyNumberFormat="1" applyFont="1" applyBorder="1" applyAlignment="1">
      <alignment wrapText="1"/>
    </xf>
    <xf numFmtId="3" fontId="2" fillId="0" borderId="53" xfId="0" applyNumberFormat="1" applyFont="1" applyBorder="1" applyAlignment="1">
      <alignment wrapText="1"/>
    </xf>
    <xf numFmtId="4" fontId="18" fillId="0" borderId="21" xfId="0" applyNumberFormat="1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4" fontId="2" fillId="0" borderId="64" xfId="0" applyNumberFormat="1" applyFont="1" applyBorder="1" applyAlignment="1">
      <alignment horizontal="center" vertical="center" wrapText="1"/>
    </xf>
    <xf numFmtId="4" fontId="2" fillId="0" borderId="65" xfId="0" applyNumberFormat="1" applyFont="1" applyBorder="1" applyAlignment="1">
      <alignment horizontal="center" vertical="center" wrapText="1"/>
    </xf>
    <xf numFmtId="4" fontId="5" fillId="0" borderId="66" xfId="0" applyNumberFormat="1" applyFont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wrapText="1"/>
    </xf>
    <xf numFmtId="4" fontId="2" fillId="0" borderId="67" xfId="0" applyNumberFormat="1" applyFont="1" applyFill="1" applyBorder="1" applyAlignment="1">
      <alignment horizontal="center" vertical="center" wrapText="1"/>
    </xf>
    <xf numFmtId="4" fontId="2" fillId="0" borderId="67" xfId="0" applyNumberFormat="1" applyFont="1" applyBorder="1" applyAlignment="1">
      <alignment horizontal="center" vertical="center" wrapText="1"/>
    </xf>
    <xf numFmtId="4" fontId="5" fillId="0" borderId="68" xfId="0" applyNumberFormat="1" applyFont="1" applyBorder="1" applyAlignment="1">
      <alignment horizontal="center" vertical="center" wrapText="1"/>
    </xf>
    <xf numFmtId="4" fontId="5" fillId="0" borderId="69" xfId="0" applyNumberFormat="1" applyFont="1" applyBorder="1" applyAlignment="1">
      <alignment horizontal="center" vertical="center" wrapText="1"/>
    </xf>
    <xf numFmtId="4" fontId="2" fillId="0" borderId="70" xfId="0" applyNumberFormat="1" applyFont="1" applyFill="1" applyBorder="1" applyAlignment="1">
      <alignment horizontal="center" vertical="center" wrapText="1"/>
    </xf>
    <xf numFmtId="4" fontId="12" fillId="0" borderId="25" xfId="0" applyNumberFormat="1" applyFont="1" applyBorder="1" applyAlignment="1">
      <alignment horizontal="center" vertical="center" wrapText="1"/>
    </xf>
    <xf numFmtId="4" fontId="12" fillId="32" borderId="25" xfId="0" applyNumberFormat="1" applyFont="1" applyFill="1" applyBorder="1" applyAlignment="1">
      <alignment horizontal="center" vertical="center" wrapText="1"/>
    </xf>
    <xf numFmtId="4" fontId="5" fillId="32" borderId="69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8" fillId="34" borderId="25" xfId="0" applyNumberFormat="1" applyFont="1" applyFill="1" applyBorder="1" applyAlignment="1">
      <alignment horizontal="center" wrapText="1"/>
    </xf>
    <xf numFmtId="4" fontId="6" fillId="34" borderId="25" xfId="0" applyNumberFormat="1" applyFont="1" applyFill="1" applyBorder="1" applyAlignment="1">
      <alignment horizontal="center" vertical="center" wrapText="1"/>
    </xf>
    <xf numFmtId="4" fontId="8" fillId="34" borderId="36" xfId="0" applyNumberFormat="1" applyFont="1" applyFill="1" applyBorder="1" applyAlignment="1">
      <alignment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wrapText="1"/>
    </xf>
    <xf numFmtId="4" fontId="23" fillId="0" borderId="0" xfId="0" applyNumberFormat="1" applyFont="1" applyFill="1" applyAlignment="1">
      <alignment wrapText="1"/>
    </xf>
    <xf numFmtId="4" fontId="6" fillId="34" borderId="36" xfId="0" applyNumberFormat="1" applyFont="1" applyFill="1" applyBorder="1" applyAlignment="1">
      <alignment wrapText="1"/>
    </xf>
    <xf numFmtId="4" fontId="32" fillId="36" borderId="45" xfId="0" applyNumberFormat="1" applyFont="1" applyFill="1" applyBorder="1" applyAlignment="1">
      <alignment wrapText="1"/>
    </xf>
    <xf numFmtId="4" fontId="32" fillId="36" borderId="10" xfId="0" applyNumberFormat="1" applyFont="1" applyFill="1" applyBorder="1" applyAlignment="1">
      <alignment wrapText="1"/>
    </xf>
    <xf numFmtId="4" fontId="32" fillId="36" borderId="48" xfId="0" applyNumberFormat="1" applyFont="1" applyFill="1" applyBorder="1" applyAlignment="1">
      <alignment wrapText="1"/>
    </xf>
    <xf numFmtId="4" fontId="33" fillId="36" borderId="22" xfId="0" applyNumberFormat="1" applyFont="1" applyFill="1" applyBorder="1" applyAlignment="1">
      <alignment horizontal="center" vertical="center" wrapText="1"/>
    </xf>
    <xf numFmtId="4" fontId="33" fillId="36" borderId="29" xfId="0" applyNumberFormat="1" applyFont="1" applyFill="1" applyBorder="1" applyAlignment="1">
      <alignment horizontal="center" vertical="center" wrapText="1"/>
    </xf>
    <xf numFmtId="4" fontId="7" fillId="36" borderId="29" xfId="0" applyNumberFormat="1" applyFont="1" applyFill="1" applyBorder="1" applyAlignment="1">
      <alignment horizontal="center" vertical="center" wrapText="1"/>
    </xf>
    <xf numFmtId="4" fontId="11" fillId="36" borderId="10" xfId="0" applyNumberFormat="1" applyFont="1" applyFill="1" applyBorder="1" applyAlignment="1">
      <alignment wrapText="1"/>
    </xf>
    <xf numFmtId="4" fontId="33" fillId="36" borderId="70" xfId="0" applyNumberFormat="1" applyFont="1" applyFill="1" applyBorder="1" applyAlignment="1">
      <alignment horizontal="center" vertical="center" wrapText="1"/>
    </xf>
    <xf numFmtId="4" fontId="33" fillId="36" borderId="10" xfId="0" applyNumberFormat="1" applyFont="1" applyFill="1" applyBorder="1" applyAlignment="1">
      <alignment horizontal="center" vertical="center" wrapText="1"/>
    </xf>
    <xf numFmtId="4" fontId="32" fillId="0" borderId="45" xfId="0" applyNumberFormat="1" applyFont="1" applyFill="1" applyBorder="1" applyAlignment="1">
      <alignment wrapText="1"/>
    </xf>
    <xf numFmtId="4" fontId="33" fillId="0" borderId="10" xfId="0" applyNumberFormat="1" applyFont="1" applyFill="1" applyBorder="1" applyAlignment="1">
      <alignment horizontal="center" vertical="center" wrapText="1"/>
    </xf>
    <xf numFmtId="4" fontId="5" fillId="37" borderId="22" xfId="0" applyNumberFormat="1" applyFont="1" applyFill="1" applyBorder="1" applyAlignment="1">
      <alignment horizontal="center" vertical="center" wrapText="1"/>
    </xf>
    <xf numFmtId="4" fontId="5" fillId="37" borderId="29" xfId="0" applyNumberFormat="1" applyFont="1" applyFill="1" applyBorder="1" applyAlignment="1">
      <alignment horizontal="center" vertical="center" wrapText="1"/>
    </xf>
    <xf numFmtId="3" fontId="2" fillId="0" borderId="51" xfId="0" applyNumberFormat="1" applyFont="1" applyBorder="1" applyAlignment="1">
      <alignment wrapText="1"/>
    </xf>
    <xf numFmtId="3" fontId="17" fillId="0" borderId="0" xfId="0" applyNumberFormat="1" applyFont="1" applyAlignment="1">
      <alignment wrapText="1"/>
    </xf>
    <xf numFmtId="3" fontId="20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 wrapText="1"/>
    </xf>
    <xf numFmtId="3" fontId="20" fillId="0" borderId="0" xfId="0" applyNumberFormat="1" applyFont="1" applyAlignment="1">
      <alignment wrapText="1"/>
    </xf>
    <xf numFmtId="3" fontId="9" fillId="0" borderId="31" xfId="0" applyNumberFormat="1" applyFont="1" applyBorder="1" applyAlignment="1">
      <alignment horizontal="center" wrapText="1"/>
    </xf>
    <xf numFmtId="3" fontId="9" fillId="0" borderId="20" xfId="0" applyNumberFormat="1" applyFont="1" applyBorder="1" applyAlignment="1">
      <alignment horizontal="center" wrapText="1"/>
    </xf>
    <xf numFmtId="3" fontId="13" fillId="0" borderId="70" xfId="0" applyNumberFormat="1" applyFont="1" applyBorder="1" applyAlignment="1">
      <alignment wrapText="1"/>
    </xf>
    <xf numFmtId="3" fontId="13" fillId="0" borderId="23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3" fillId="0" borderId="30" xfId="0" applyNumberFormat="1" applyFont="1" applyBorder="1" applyAlignment="1">
      <alignment wrapText="1"/>
    </xf>
    <xf numFmtId="3" fontId="13" fillId="0" borderId="67" xfId="0" applyNumberFormat="1" applyFont="1" applyBorder="1" applyAlignment="1">
      <alignment wrapText="1"/>
    </xf>
    <xf numFmtId="3" fontId="8" fillId="34" borderId="14" xfId="0" applyNumberFormat="1" applyFont="1" applyFill="1" applyBorder="1" applyAlignment="1">
      <alignment wrapText="1"/>
    </xf>
    <xf numFmtId="3" fontId="29" fillId="0" borderId="0" xfId="0" applyNumberFormat="1" applyFont="1" applyAlignment="1">
      <alignment wrapText="1"/>
    </xf>
    <xf numFmtId="3" fontId="20" fillId="0" borderId="0" xfId="0" applyNumberFormat="1" applyFont="1" applyFill="1" applyBorder="1" applyAlignment="1">
      <alignment wrapText="1"/>
    </xf>
    <xf numFmtId="4" fontId="10" fillId="34" borderId="25" xfId="0" applyNumberFormat="1" applyFont="1" applyFill="1" applyBorder="1" applyAlignment="1">
      <alignment wrapText="1"/>
    </xf>
    <xf numFmtId="3" fontId="17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4" fontId="8" fillId="34" borderId="21" xfId="0" applyNumberFormat="1" applyFont="1" applyFill="1" applyBorder="1" applyAlignment="1">
      <alignment horizontal="right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31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34" borderId="43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 wrapText="1"/>
    </xf>
    <xf numFmtId="4" fontId="23" fillId="0" borderId="0" xfId="0" applyNumberFormat="1" applyFont="1" applyAlignment="1">
      <alignment horizontal="right" vertical="center" wrapText="1"/>
    </xf>
    <xf numFmtId="4" fontId="0" fillId="0" borderId="0" xfId="0" applyNumberFormat="1" applyBorder="1" applyAlignment="1">
      <alignment horizontal="right" wrapText="1"/>
    </xf>
    <xf numFmtId="3" fontId="12" fillId="0" borderId="71" xfId="0" applyNumberFormat="1" applyFont="1" applyBorder="1" applyAlignment="1">
      <alignment horizontal="center" wrapText="1"/>
    </xf>
    <xf numFmtId="3" fontId="12" fillId="0" borderId="55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3" fontId="28" fillId="0" borderId="0" xfId="0" applyNumberFormat="1" applyFont="1" applyBorder="1" applyAlignment="1">
      <alignment horizontal="center" wrapText="1"/>
    </xf>
    <xf numFmtId="1" fontId="21" fillId="38" borderId="14" xfId="0" applyNumberFormat="1" applyFont="1" applyFill="1" applyBorder="1" applyAlignment="1">
      <alignment horizontal="right" vertical="center" wrapText="1"/>
    </xf>
    <xf numFmtId="1" fontId="21" fillId="38" borderId="27" xfId="0" applyNumberFormat="1" applyFont="1" applyFill="1" applyBorder="1" applyAlignment="1">
      <alignment horizontal="right" vertical="center" wrapText="1"/>
    </xf>
    <xf numFmtId="1" fontId="21" fillId="38" borderId="72" xfId="0" applyNumberFormat="1" applyFont="1" applyFill="1" applyBorder="1" applyAlignment="1">
      <alignment horizontal="right" vertical="center" wrapText="1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72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36" xfId="0" applyNumberFormat="1" applyFont="1" applyBorder="1" applyAlignment="1">
      <alignment horizontal="center" wrapText="1"/>
    </xf>
    <xf numFmtId="49" fontId="12" fillId="0" borderId="46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33" xfId="0" applyNumberFormat="1" applyFont="1" applyBorder="1" applyAlignment="1">
      <alignment horizontal="center" wrapText="1"/>
    </xf>
    <xf numFmtId="4" fontId="12" fillId="0" borderId="47" xfId="0" applyNumberFormat="1" applyFont="1" applyBorder="1" applyAlignment="1">
      <alignment horizontal="center" wrapText="1"/>
    </xf>
    <xf numFmtId="4" fontId="12" fillId="0" borderId="48" xfId="0" applyNumberFormat="1" applyFont="1" applyBorder="1" applyAlignment="1">
      <alignment horizontal="center" wrapText="1"/>
    </xf>
    <xf numFmtId="4" fontId="12" fillId="0" borderId="73" xfId="0" applyNumberFormat="1" applyFont="1" applyBorder="1" applyAlignment="1">
      <alignment horizontal="center" wrapText="1"/>
    </xf>
    <xf numFmtId="4" fontId="12" fillId="0" borderId="62" xfId="0" applyNumberFormat="1" applyFont="1" applyBorder="1" applyAlignment="1">
      <alignment horizontal="center" wrapText="1"/>
    </xf>
    <xf numFmtId="3" fontId="28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0" fillId="0" borderId="46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33" xfId="0" applyNumberFormat="1" applyFont="1" applyBorder="1" applyAlignment="1">
      <alignment horizontal="center" wrapText="1"/>
    </xf>
    <xf numFmtId="4" fontId="10" fillId="0" borderId="59" xfId="0" applyNumberFormat="1" applyFont="1" applyBorder="1" applyAlignment="1">
      <alignment horizontal="center" wrapText="1"/>
    </xf>
    <xf numFmtId="4" fontId="11" fillId="34" borderId="37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 wrapText="1"/>
    </xf>
    <xf numFmtId="4" fontId="10" fillId="0" borderId="44" xfId="0" applyNumberFormat="1" applyFont="1" applyBorder="1" applyAlignment="1">
      <alignment horizontal="center" vertical="center" wrapText="1"/>
    </xf>
    <xf numFmtId="4" fontId="10" fillId="0" borderId="58" xfId="0" applyNumberFormat="1" applyFont="1" applyBorder="1" applyAlignment="1">
      <alignment horizontal="center" vertical="center" wrapText="1"/>
    </xf>
    <xf numFmtId="4" fontId="10" fillId="0" borderId="61" xfId="0" applyNumberFormat="1" applyFont="1" applyBorder="1" applyAlignment="1">
      <alignment horizontal="center" vertical="center" wrapText="1"/>
    </xf>
    <xf numFmtId="4" fontId="10" fillId="0" borderId="45" xfId="0" applyNumberFormat="1" applyFont="1" applyBorder="1" applyAlignment="1">
      <alignment horizontal="center" vertical="center" wrapText="1"/>
    </xf>
    <xf numFmtId="4" fontId="10" fillId="0" borderId="56" xfId="0" applyNumberFormat="1" applyFont="1" applyBorder="1" applyAlignment="1">
      <alignment horizontal="center" vertical="center" wrapText="1"/>
    </xf>
    <xf numFmtId="171" fontId="8" fillId="32" borderId="13" xfId="0" applyNumberFormat="1" applyFont="1" applyFill="1" applyBorder="1" applyAlignment="1">
      <alignment horizontal="center" wrapText="1"/>
    </xf>
    <xf numFmtId="171" fontId="8" fillId="32" borderId="31" xfId="0" applyNumberFormat="1" applyFont="1" applyFill="1" applyBorder="1" applyAlignment="1">
      <alignment horizontal="center" wrapText="1"/>
    </xf>
    <xf numFmtId="166" fontId="8" fillId="32" borderId="13" xfId="0" applyNumberFormat="1" applyFont="1" applyFill="1" applyBorder="1" applyAlignment="1">
      <alignment horizontal="center" wrapText="1"/>
    </xf>
    <xf numFmtId="166" fontId="8" fillId="32" borderId="31" xfId="0" applyNumberFormat="1" applyFont="1" applyFill="1" applyBorder="1" applyAlignment="1">
      <alignment horizontal="center" wrapText="1"/>
    </xf>
    <xf numFmtId="166" fontId="8" fillId="32" borderId="20" xfId="0" applyNumberFormat="1" applyFont="1" applyFill="1" applyBorder="1" applyAlignment="1">
      <alignment horizontal="center" wrapText="1"/>
    </xf>
    <xf numFmtId="171" fontId="8" fillId="32" borderId="12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left" wrapText="1"/>
    </xf>
    <xf numFmtId="4" fontId="12" fillId="0" borderId="46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29" xfId="0" applyNumberFormat="1" applyFont="1" applyBorder="1" applyAlignment="1">
      <alignment horizontal="center" wrapText="1"/>
    </xf>
    <xf numFmtId="4" fontId="12" fillId="0" borderId="33" xfId="0" applyNumberFormat="1" applyFont="1" applyBorder="1" applyAlignment="1">
      <alignment horizontal="center" wrapText="1"/>
    </xf>
    <xf numFmtId="4" fontId="10" fillId="0" borderId="3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center" vertical="center" wrapText="1"/>
    </xf>
    <xf numFmtId="4" fontId="27" fillId="0" borderId="39" xfId="0" applyNumberFormat="1" applyFont="1" applyBorder="1" applyAlignment="1">
      <alignment horizontal="center" wrapText="1"/>
    </xf>
    <xf numFmtId="4" fontId="27" fillId="0" borderId="28" xfId="0" applyNumberFormat="1" applyFont="1" applyBorder="1" applyAlignment="1">
      <alignment horizontal="center" wrapText="1"/>
    </xf>
    <xf numFmtId="4" fontId="27" fillId="0" borderId="7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4" fontId="10" fillId="0" borderId="36" xfId="0" applyNumberFormat="1" applyFont="1" applyFill="1" applyBorder="1" applyAlignment="1">
      <alignment horizontal="center" wrapText="1"/>
    </xf>
    <xf numFmtId="4" fontId="10" fillId="0" borderId="37" xfId="0" applyNumberFormat="1" applyFont="1" applyFill="1" applyBorder="1" applyAlignment="1">
      <alignment horizontal="center" wrapText="1"/>
    </xf>
    <xf numFmtId="4" fontId="10" fillId="0" borderId="38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166" fontId="4" fillId="32" borderId="20" xfId="0" applyNumberFormat="1" applyFont="1" applyFill="1" applyBorder="1" applyAlignment="1">
      <alignment horizontal="center" vertical="center" wrapText="1"/>
    </xf>
    <xf numFmtId="166" fontId="4" fillId="32" borderId="27" xfId="0" applyNumberFormat="1" applyFont="1" applyFill="1" applyBorder="1" applyAlignment="1">
      <alignment horizontal="center" vertical="center" wrapText="1"/>
    </xf>
    <xf numFmtId="166" fontId="4" fillId="32" borderId="75" xfId="0" applyNumberFormat="1" applyFont="1" applyFill="1" applyBorder="1" applyAlignment="1">
      <alignment horizontal="center" vertical="center" wrapText="1"/>
    </xf>
    <xf numFmtId="166" fontId="4" fillId="32" borderId="72" xfId="0" applyNumberFormat="1" applyFont="1" applyFill="1" applyBorder="1" applyAlignment="1">
      <alignment horizontal="center" vertical="center" wrapText="1"/>
    </xf>
    <xf numFmtId="1" fontId="21" fillId="38" borderId="14" xfId="0" applyNumberFormat="1" applyFont="1" applyFill="1" applyBorder="1" applyAlignment="1">
      <alignment horizontal="center" vertical="center" wrapText="1"/>
    </xf>
    <xf numFmtId="1" fontId="21" fillId="38" borderId="37" xfId="0" applyNumberFormat="1" applyFont="1" applyFill="1" applyBorder="1" applyAlignment="1">
      <alignment horizontal="center" vertical="center" wrapText="1"/>
    </xf>
    <xf numFmtId="166" fontId="5" fillId="32" borderId="20" xfId="0" applyNumberFormat="1" applyFont="1" applyFill="1" applyBorder="1" applyAlignment="1">
      <alignment horizontal="center" vertical="center" wrapText="1"/>
    </xf>
    <xf numFmtId="166" fontId="5" fillId="32" borderId="72" xfId="0" applyNumberFormat="1" applyFont="1" applyFill="1" applyBorder="1" applyAlignment="1">
      <alignment horizontal="center" vertical="center" wrapText="1"/>
    </xf>
    <xf numFmtId="4" fontId="6" fillId="0" borderId="73" xfId="0" applyNumberFormat="1" applyFont="1" applyBorder="1" applyAlignment="1">
      <alignment horizontal="center" wrapText="1"/>
    </xf>
    <xf numFmtId="4" fontId="6" fillId="0" borderId="60" xfId="0" applyNumberFormat="1" applyFont="1" applyBorder="1" applyAlignment="1">
      <alignment horizontal="center" wrapText="1"/>
    </xf>
    <xf numFmtId="4" fontId="6" fillId="0" borderId="57" xfId="0" applyNumberFormat="1" applyFont="1" applyBorder="1" applyAlignment="1">
      <alignment horizontal="center" wrapText="1"/>
    </xf>
    <xf numFmtId="4" fontId="6" fillId="0" borderId="54" xfId="0" applyNumberFormat="1" applyFont="1" applyBorder="1" applyAlignment="1">
      <alignment horizontal="center" wrapText="1"/>
    </xf>
    <xf numFmtId="4" fontId="6" fillId="0" borderId="76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left" wrapText="1"/>
    </xf>
    <xf numFmtId="166" fontId="5" fillId="32" borderId="27" xfId="0" applyNumberFormat="1" applyFont="1" applyFill="1" applyBorder="1" applyAlignment="1">
      <alignment horizontal="center" vertical="center" wrapText="1"/>
    </xf>
    <xf numFmtId="166" fontId="5" fillId="32" borderId="75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4" fontId="0" fillId="0" borderId="77" xfId="0" applyNumberFormat="1" applyBorder="1" applyAlignment="1">
      <alignment horizontal="center" vertical="center" wrapText="1"/>
    </xf>
    <xf numFmtId="4" fontId="0" fillId="0" borderId="58" xfId="0" applyNumberFormat="1" applyBorder="1" applyAlignment="1">
      <alignment horizontal="center" vertical="center" wrapText="1"/>
    </xf>
    <xf numFmtId="4" fontId="0" fillId="0" borderId="56" xfId="0" applyNumberFormat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center" vertical="center" wrapText="1"/>
    </xf>
    <xf numFmtId="4" fontId="16" fillId="0" borderId="7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7" fillId="34" borderId="37" xfId="0" applyNumberFormat="1" applyFont="1" applyFill="1" applyBorder="1" applyAlignment="1">
      <alignment horizontal="center" wrapText="1"/>
    </xf>
    <xf numFmtId="3" fontId="51" fillId="0" borderId="0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0" zoomScaleNormal="80" zoomScalePageLayoutView="0" workbookViewId="0" topLeftCell="A16">
      <selection activeCell="B27" sqref="B27:P27"/>
    </sheetView>
  </sheetViews>
  <sheetFormatPr defaultColWidth="17.625" defaultRowHeight="15.75"/>
  <cols>
    <col min="1" max="1" width="4.00390625" style="15" customWidth="1"/>
    <col min="2" max="2" width="27.00390625" style="12" customWidth="1"/>
    <col min="3" max="4" width="8.375" style="12" customWidth="1"/>
    <col min="5" max="5" width="8.125" style="12" customWidth="1"/>
    <col min="6" max="6" width="6.75390625" style="12" customWidth="1"/>
    <col min="7" max="7" width="10.75390625" style="12" customWidth="1"/>
    <col min="8" max="8" width="9.75390625" style="12" customWidth="1"/>
    <col min="9" max="9" width="10.00390625" style="12" customWidth="1"/>
    <col min="10" max="10" width="8.00390625" style="12" customWidth="1"/>
    <col min="11" max="11" width="10.25390625" style="12" customWidth="1"/>
    <col min="12" max="12" width="14.50390625" style="13" customWidth="1"/>
    <col min="13" max="13" width="16.25390625" style="19" customWidth="1"/>
    <col min="14" max="15" width="8.875" style="220" customWidth="1"/>
    <col min="16" max="16" width="11.625" style="138" customWidth="1"/>
    <col min="17" max="16384" width="17.625" style="12" customWidth="1"/>
  </cols>
  <sheetData>
    <row r="1" spans="1:15" ht="18" customHeight="1" thickBot="1">
      <c r="A1" s="288" t="s">
        <v>8</v>
      </c>
      <c r="B1" s="288"/>
      <c r="C1" s="288"/>
      <c r="D1" s="288"/>
      <c r="E1" s="288"/>
      <c r="F1" s="288"/>
      <c r="G1" s="288"/>
      <c r="L1" s="68"/>
      <c r="N1" s="217" t="s">
        <v>34</v>
      </c>
      <c r="O1" s="217"/>
    </row>
    <row r="2" spans="1:16" ht="22.5" customHeight="1">
      <c r="A2" s="14"/>
      <c r="B2" s="11"/>
      <c r="C2" s="11"/>
      <c r="D2" s="11"/>
      <c r="E2" s="11"/>
      <c r="F2" s="11"/>
      <c r="G2" s="11"/>
      <c r="L2" s="295" t="s">
        <v>61</v>
      </c>
      <c r="M2" s="296"/>
      <c r="N2" s="296"/>
      <c r="O2" s="296"/>
      <c r="P2" s="297"/>
    </row>
    <row r="3" spans="1:16" ht="22.5" customHeight="1">
      <c r="A3" s="294" t="s">
        <v>60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8"/>
      <c r="M3" s="299"/>
      <c r="N3" s="299"/>
      <c r="O3" s="299"/>
      <c r="P3" s="300"/>
    </row>
    <row r="4" spans="1:16" ht="39.75" customHeight="1">
      <c r="A4" s="268" t="s">
        <v>6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301" t="s">
        <v>58</v>
      </c>
      <c r="M4" s="302"/>
      <c r="N4" s="302"/>
      <c r="O4" s="302"/>
      <c r="P4" s="303"/>
    </row>
    <row r="5" spans="3:16" ht="21.75" customHeight="1" thickBot="1">
      <c r="C5" s="274" t="s">
        <v>45</v>
      </c>
      <c r="D5" s="274"/>
      <c r="E5" s="274"/>
      <c r="F5" s="274"/>
      <c r="G5" s="274"/>
      <c r="H5" s="274"/>
      <c r="I5" s="274"/>
      <c r="J5" s="274"/>
      <c r="K5" s="274"/>
      <c r="L5" s="304" t="s">
        <v>62</v>
      </c>
      <c r="M5" s="305"/>
      <c r="N5" s="305"/>
      <c r="O5" s="305"/>
      <c r="P5" s="306"/>
    </row>
    <row r="6" spans="1:16" s="33" customFormat="1" ht="28.5" customHeight="1">
      <c r="A6" s="31"/>
      <c r="B6" s="32" t="s">
        <v>0</v>
      </c>
      <c r="C6" s="276" t="s">
        <v>17</v>
      </c>
      <c r="D6" s="277"/>
      <c r="E6" s="277"/>
      <c r="F6" s="277"/>
      <c r="G6" s="280"/>
      <c r="H6" s="276" t="s">
        <v>7</v>
      </c>
      <c r="I6" s="279"/>
      <c r="J6" s="279"/>
      <c r="K6" s="278"/>
      <c r="L6" s="16"/>
      <c r="M6" s="20"/>
      <c r="N6" s="218"/>
      <c r="O6" s="218"/>
      <c r="P6" s="139"/>
    </row>
    <row r="7" spans="1:16" s="35" customFormat="1" ht="27" customHeight="1">
      <c r="A7" s="34"/>
      <c r="B7" s="63">
        <v>1110000</v>
      </c>
      <c r="C7" s="270">
        <f>ROUND(B7*50%,2)</f>
        <v>555000</v>
      </c>
      <c r="D7" s="273"/>
      <c r="E7" s="273"/>
      <c r="F7" s="273"/>
      <c r="G7" s="293"/>
      <c r="H7" s="270">
        <f>ROUND(B7*50%,2)</f>
        <v>555000</v>
      </c>
      <c r="I7" s="271"/>
      <c r="J7" s="271"/>
      <c r="K7" s="272"/>
      <c r="L7" s="17"/>
      <c r="M7" s="21"/>
      <c r="N7" s="219"/>
      <c r="O7" s="219"/>
      <c r="P7" s="140"/>
    </row>
    <row r="8" spans="2:13" ht="24" customHeight="1">
      <c r="B8" s="258"/>
      <c r="C8" s="28"/>
      <c r="D8" s="55"/>
      <c r="E8" s="55"/>
      <c r="F8" s="55"/>
      <c r="G8" s="55"/>
      <c r="H8" s="260" t="s">
        <v>24</v>
      </c>
      <c r="I8" s="261"/>
      <c r="J8" s="261" t="s">
        <v>25</v>
      </c>
      <c r="K8" s="262"/>
      <c r="L8" s="275"/>
      <c r="M8" s="275"/>
    </row>
    <row r="9" spans="2:13" ht="24.75" customHeight="1" thickBot="1">
      <c r="B9" s="269"/>
      <c r="C9" s="27"/>
      <c r="D9" s="37"/>
      <c r="E9" s="37"/>
      <c r="F9" s="37"/>
      <c r="G9" s="37"/>
      <c r="H9" s="289">
        <f>ROUND(H7*50%,2)</f>
        <v>277500</v>
      </c>
      <c r="I9" s="290"/>
      <c r="J9" s="291">
        <f>ROUND(H7*50%,2)</f>
        <v>277500</v>
      </c>
      <c r="K9" s="292"/>
      <c r="L9" s="37"/>
      <c r="M9" s="36"/>
    </row>
    <row r="10" spans="1:16" ht="46.5" customHeight="1" thickBot="1">
      <c r="A10" s="26" t="s">
        <v>1</v>
      </c>
      <c r="B10" s="94" t="s">
        <v>10</v>
      </c>
      <c r="C10" s="104" t="s">
        <v>26</v>
      </c>
      <c r="D10" s="57" t="s">
        <v>27</v>
      </c>
      <c r="E10" s="62" t="s">
        <v>28</v>
      </c>
      <c r="F10" s="57" t="s">
        <v>29</v>
      </c>
      <c r="G10" s="154" t="s">
        <v>11</v>
      </c>
      <c r="H10" s="97" t="s">
        <v>4</v>
      </c>
      <c r="I10" s="96" t="s">
        <v>11</v>
      </c>
      <c r="J10" s="97" t="s">
        <v>4</v>
      </c>
      <c r="K10" s="96" t="s">
        <v>11</v>
      </c>
      <c r="L10" s="159" t="s">
        <v>5</v>
      </c>
      <c r="M10" s="196" t="s">
        <v>59</v>
      </c>
      <c r="N10" s="221" t="s">
        <v>64</v>
      </c>
      <c r="O10" s="222" t="s">
        <v>65</v>
      </c>
      <c r="P10" s="147" t="s">
        <v>66</v>
      </c>
    </row>
    <row r="11" spans="1:16" ht="27" customHeight="1">
      <c r="A11" s="22">
        <v>1</v>
      </c>
      <c r="B11" s="108" t="s">
        <v>2</v>
      </c>
      <c r="C11" s="109">
        <f aca="true" t="shared" si="0" ref="C11:C16">D11+E11+F11</f>
        <v>662.97</v>
      </c>
      <c r="D11" s="203">
        <v>548.4</v>
      </c>
      <c r="E11" s="212">
        <v>90.57</v>
      </c>
      <c r="F11" s="110">
        <v>24</v>
      </c>
      <c r="G11" s="155">
        <f>ROUND(C18*C11,2)</f>
        <v>101364.86</v>
      </c>
      <c r="H11" s="164">
        <v>155</v>
      </c>
      <c r="I11" s="143">
        <f>ROUND(H18*H11,2)</f>
        <v>67523.55</v>
      </c>
      <c r="J11" s="143">
        <v>892</v>
      </c>
      <c r="K11" s="165">
        <f>ROUND(J18*J11,2)</f>
        <v>54116.75</v>
      </c>
      <c r="L11" s="160">
        <f aca="true" t="shared" si="1" ref="L11:L16">C11+H11+J11</f>
        <v>1709.97</v>
      </c>
      <c r="M11" s="135">
        <f aca="true" t="shared" si="2" ref="M11:M16">G11+I11+K11</f>
        <v>223005.16</v>
      </c>
      <c r="N11" s="223">
        <v>75000</v>
      </c>
      <c r="O11" s="224">
        <f aca="true" t="shared" si="3" ref="O11:O16">N11</f>
        <v>75000</v>
      </c>
      <c r="P11" s="172">
        <f aca="true" t="shared" si="4" ref="P11:P16">M11-N11-O11</f>
        <v>73005.16</v>
      </c>
    </row>
    <row r="12" spans="1:16" ht="27" customHeight="1">
      <c r="A12" s="22">
        <v>2</v>
      </c>
      <c r="B12" s="111" t="s">
        <v>9</v>
      </c>
      <c r="C12" s="107">
        <f t="shared" si="0"/>
        <v>348.96999999999997</v>
      </c>
      <c r="D12" s="204">
        <v>256.4</v>
      </c>
      <c r="E12" s="106">
        <v>68.57</v>
      </c>
      <c r="F12" s="106">
        <v>24</v>
      </c>
      <c r="G12" s="156">
        <f>ROUND(C18*C12,2)</f>
        <v>53355.8</v>
      </c>
      <c r="H12" s="166">
        <v>93</v>
      </c>
      <c r="I12" s="144">
        <f>ROUND(H18*H12,2)</f>
        <v>40514.13</v>
      </c>
      <c r="J12" s="144">
        <v>372</v>
      </c>
      <c r="K12" s="153">
        <f>ROUND(J18*J12,2)</f>
        <v>22568.87</v>
      </c>
      <c r="L12" s="161">
        <f t="shared" si="1"/>
        <v>813.97</v>
      </c>
      <c r="M12" s="136">
        <f t="shared" si="2"/>
        <v>116438.79999999999</v>
      </c>
      <c r="N12" s="225">
        <v>39000</v>
      </c>
      <c r="O12" s="226">
        <f t="shared" si="3"/>
        <v>39000</v>
      </c>
      <c r="P12" s="173">
        <f t="shared" si="4"/>
        <v>38438.79999999999</v>
      </c>
    </row>
    <row r="13" spans="1:16" ht="27" customHeight="1">
      <c r="A13" s="22">
        <v>3</v>
      </c>
      <c r="B13" s="111" t="s">
        <v>3</v>
      </c>
      <c r="C13" s="107">
        <f t="shared" si="0"/>
        <v>402.94</v>
      </c>
      <c r="D13" s="204">
        <v>283.8</v>
      </c>
      <c r="E13" s="106">
        <v>99.14</v>
      </c>
      <c r="F13" s="18">
        <v>20</v>
      </c>
      <c r="G13" s="156">
        <f>ROUND(C18*C13,2)</f>
        <v>61607.55</v>
      </c>
      <c r="H13" s="166">
        <v>54</v>
      </c>
      <c r="I13" s="144">
        <f>ROUND(H18*H13,2)</f>
        <v>23524.33</v>
      </c>
      <c r="J13" s="144">
        <v>720</v>
      </c>
      <c r="K13" s="153">
        <f>ROUND(J18*J13,2)</f>
        <v>43681.68</v>
      </c>
      <c r="L13" s="161">
        <f t="shared" si="1"/>
        <v>1176.94</v>
      </c>
      <c r="M13" s="136">
        <f t="shared" si="2"/>
        <v>128813.56</v>
      </c>
      <c r="N13" s="225">
        <v>43000</v>
      </c>
      <c r="O13" s="226">
        <f t="shared" si="3"/>
        <v>43000</v>
      </c>
      <c r="P13" s="173">
        <f t="shared" si="4"/>
        <v>42813.56</v>
      </c>
    </row>
    <row r="14" spans="1:16" ht="27" customHeight="1">
      <c r="A14" s="22">
        <v>4</v>
      </c>
      <c r="B14" s="111" t="s">
        <v>32</v>
      </c>
      <c r="C14" s="107">
        <f t="shared" si="0"/>
        <v>1094.77</v>
      </c>
      <c r="D14" s="106">
        <v>896.2</v>
      </c>
      <c r="E14" s="106">
        <v>174.57</v>
      </c>
      <c r="F14" s="106">
        <v>24</v>
      </c>
      <c r="G14" s="156">
        <f>ROUND(C18*C14,2)</f>
        <v>167384.96</v>
      </c>
      <c r="H14" s="166">
        <v>160</v>
      </c>
      <c r="I14" s="144">
        <f>ROUND(H18*H14,2)</f>
        <v>69701.73</v>
      </c>
      <c r="J14" s="144">
        <v>1280</v>
      </c>
      <c r="K14" s="153">
        <f>ROUND(J18*J14,2)</f>
        <v>77656.32</v>
      </c>
      <c r="L14" s="161">
        <f t="shared" si="1"/>
        <v>2534.77</v>
      </c>
      <c r="M14" s="136">
        <f t="shared" si="2"/>
        <v>314743.01</v>
      </c>
      <c r="N14" s="225">
        <v>105000</v>
      </c>
      <c r="O14" s="226">
        <f t="shared" si="3"/>
        <v>105000</v>
      </c>
      <c r="P14" s="173">
        <f t="shared" si="4"/>
        <v>104743.01000000001</v>
      </c>
    </row>
    <row r="15" spans="1:16" ht="27" customHeight="1">
      <c r="A15" s="22">
        <v>5</v>
      </c>
      <c r="B15" s="111" t="s">
        <v>46</v>
      </c>
      <c r="C15" s="107">
        <f t="shared" si="0"/>
        <v>292.69</v>
      </c>
      <c r="D15" s="209">
        <v>228.4</v>
      </c>
      <c r="E15" s="209">
        <v>44.29</v>
      </c>
      <c r="F15" s="106">
        <v>20</v>
      </c>
      <c r="G15" s="156">
        <f>ROUND(C18*C15,2)</f>
        <v>44750.86</v>
      </c>
      <c r="H15" s="166">
        <v>58</v>
      </c>
      <c r="I15" s="144">
        <f>ROUND(H18*H15,2)</f>
        <v>25266.88</v>
      </c>
      <c r="J15" s="144">
        <v>186</v>
      </c>
      <c r="K15" s="153">
        <f>ROUND(J18*J15,2)</f>
        <v>11284.43</v>
      </c>
      <c r="L15" s="161">
        <f t="shared" si="1"/>
        <v>536.69</v>
      </c>
      <c r="M15" s="136">
        <f t="shared" si="2"/>
        <v>81302.17000000001</v>
      </c>
      <c r="N15" s="225">
        <v>27000</v>
      </c>
      <c r="O15" s="226">
        <f t="shared" si="3"/>
        <v>27000</v>
      </c>
      <c r="P15" s="173">
        <f t="shared" si="4"/>
        <v>27302.170000000013</v>
      </c>
    </row>
    <row r="16" spans="1:16" ht="33.75" customHeight="1" thickBot="1">
      <c r="A16" s="22">
        <v>6</v>
      </c>
      <c r="B16" s="112" t="s">
        <v>23</v>
      </c>
      <c r="C16" s="113">
        <f t="shared" si="0"/>
        <v>827.6</v>
      </c>
      <c r="D16" s="205">
        <v>650.6</v>
      </c>
      <c r="E16" s="115">
        <v>153</v>
      </c>
      <c r="F16" s="114">
        <v>24</v>
      </c>
      <c r="G16" s="157">
        <f>ROUND(C18*C16,2)-0.01</f>
        <v>126535.97</v>
      </c>
      <c r="H16" s="167">
        <v>117</v>
      </c>
      <c r="I16" s="145">
        <f>ROUND(H18*H16,2)-0.01</f>
        <v>50969.38</v>
      </c>
      <c r="J16" s="145">
        <v>1124</v>
      </c>
      <c r="K16" s="168">
        <f>ROUND(J18*J16,2)</f>
        <v>68191.95</v>
      </c>
      <c r="L16" s="162">
        <f t="shared" si="1"/>
        <v>2068.6</v>
      </c>
      <c r="M16" s="137">
        <f t="shared" si="2"/>
        <v>245697.3</v>
      </c>
      <c r="N16" s="227">
        <v>82000</v>
      </c>
      <c r="O16" s="226">
        <f t="shared" si="3"/>
        <v>82000</v>
      </c>
      <c r="P16" s="173">
        <f t="shared" si="4"/>
        <v>81697.29999999999</v>
      </c>
    </row>
    <row r="17" spans="1:16" s="13" customFormat="1" ht="33" customHeight="1" thickBot="1">
      <c r="A17" s="25"/>
      <c r="B17" s="129" t="s">
        <v>12</v>
      </c>
      <c r="C17" s="105">
        <f>SUM(C11:C16)</f>
        <v>3629.94</v>
      </c>
      <c r="D17" s="105">
        <f>SUM(D11:D16)</f>
        <v>2863.7999999999997</v>
      </c>
      <c r="E17" s="105">
        <f>SUM(E11:E16)</f>
        <v>630.14</v>
      </c>
      <c r="F17" s="105">
        <f>SUM(F11:F16)</f>
        <v>136</v>
      </c>
      <c r="G17" s="158">
        <f>SUM(G11:G16)</f>
        <v>555000</v>
      </c>
      <c r="H17" s="130">
        <f aca="true" t="shared" si="5" ref="H17:P17">SUM(H11:H16)</f>
        <v>637</v>
      </c>
      <c r="I17" s="131">
        <f t="shared" si="5"/>
        <v>277500</v>
      </c>
      <c r="J17" s="131">
        <f t="shared" si="5"/>
        <v>4574</v>
      </c>
      <c r="K17" s="169">
        <f t="shared" si="5"/>
        <v>277500</v>
      </c>
      <c r="L17" s="163">
        <f t="shared" si="5"/>
        <v>8840.94</v>
      </c>
      <c r="M17" s="198">
        <f t="shared" si="5"/>
        <v>1110000</v>
      </c>
      <c r="N17" s="228">
        <f t="shared" si="5"/>
        <v>371000</v>
      </c>
      <c r="O17" s="228">
        <f t="shared" si="5"/>
        <v>371000</v>
      </c>
      <c r="P17" s="231">
        <f t="shared" si="5"/>
        <v>368000</v>
      </c>
    </row>
    <row r="18" spans="1:16" s="43" customFormat="1" ht="31.5" thickBot="1">
      <c r="A18" s="14"/>
      <c r="B18" s="59" t="s">
        <v>20</v>
      </c>
      <c r="C18" s="283">
        <f>ROUND(C7/C17,6)</f>
        <v>152.895089</v>
      </c>
      <c r="D18" s="284"/>
      <c r="E18" s="284"/>
      <c r="F18" s="284"/>
      <c r="G18" s="285"/>
      <c r="H18" s="281">
        <f>ROUND(H9/H17,6)</f>
        <v>435.635793</v>
      </c>
      <c r="I18" s="282"/>
      <c r="J18" s="282">
        <f>ROUND(J9/J17,6)</f>
        <v>60.668999</v>
      </c>
      <c r="K18" s="286"/>
      <c r="M18" s="44"/>
      <c r="N18" s="229"/>
      <c r="O18" s="229"/>
      <c r="P18" s="141"/>
    </row>
    <row r="19" spans="1:17" s="33" customFormat="1" ht="25.5">
      <c r="A19" s="31"/>
      <c r="B19" s="89" t="s">
        <v>0</v>
      </c>
      <c r="C19" s="276" t="s">
        <v>17</v>
      </c>
      <c r="D19" s="277"/>
      <c r="E19" s="277"/>
      <c r="F19" s="277"/>
      <c r="G19" s="278"/>
      <c r="H19" s="276" t="s">
        <v>36</v>
      </c>
      <c r="I19" s="279"/>
      <c r="J19" s="279"/>
      <c r="K19" s="280"/>
      <c r="L19" s="16"/>
      <c r="M19" s="199"/>
      <c r="N19" s="193"/>
      <c r="O19" s="193"/>
      <c r="P19" s="194"/>
      <c r="Q19" s="195"/>
    </row>
    <row r="20" spans="1:16" s="35" customFormat="1" ht="18">
      <c r="A20" s="34"/>
      <c r="B20" s="63">
        <v>30000</v>
      </c>
      <c r="C20" s="270">
        <f>B20</f>
        <v>30000</v>
      </c>
      <c r="D20" s="273"/>
      <c r="E20" s="273"/>
      <c r="F20" s="273"/>
      <c r="G20" s="272"/>
      <c r="H20" s="270">
        <v>0</v>
      </c>
      <c r="I20" s="271"/>
      <c r="J20" s="271"/>
      <c r="K20" s="272"/>
      <c r="L20" s="17"/>
      <c r="M20" s="200"/>
      <c r="N20" s="219"/>
      <c r="O20" s="219"/>
      <c r="P20" s="140"/>
    </row>
    <row r="21" spans="2:13" ht="18">
      <c r="B21" s="258"/>
      <c r="C21" s="28"/>
      <c r="D21" s="55"/>
      <c r="E21" s="55"/>
      <c r="F21" s="55"/>
      <c r="G21" s="29"/>
      <c r="H21" s="260" t="s">
        <v>37</v>
      </c>
      <c r="I21" s="261"/>
      <c r="J21" s="261" t="s">
        <v>37</v>
      </c>
      <c r="K21" s="262"/>
      <c r="L21" s="90"/>
      <c r="M21" s="201"/>
    </row>
    <row r="22" spans="2:13" ht="18.75" thickBot="1">
      <c r="B22" s="259"/>
      <c r="C22" s="91"/>
      <c r="D22" s="92"/>
      <c r="E22" s="92"/>
      <c r="F22" s="92"/>
      <c r="G22" s="93"/>
      <c r="H22" s="263">
        <f>ROUND(H20*50%,2)</f>
        <v>0</v>
      </c>
      <c r="I22" s="264"/>
      <c r="J22" s="265">
        <f>ROUND(H20*50%,2)</f>
        <v>0</v>
      </c>
      <c r="K22" s="266"/>
      <c r="L22" s="37"/>
      <c r="M22" s="201"/>
    </row>
    <row r="23" spans="1:16" ht="54.75" thickBot="1">
      <c r="A23" s="26" t="s">
        <v>38</v>
      </c>
      <c r="B23" s="47" t="s">
        <v>10</v>
      </c>
      <c r="C23" s="95" t="s">
        <v>26</v>
      </c>
      <c r="D23" s="56" t="s">
        <v>27</v>
      </c>
      <c r="E23" s="56" t="s">
        <v>28</v>
      </c>
      <c r="F23" s="56" t="s">
        <v>29</v>
      </c>
      <c r="G23" s="23" t="s">
        <v>11</v>
      </c>
      <c r="H23" s="24" t="s">
        <v>4</v>
      </c>
      <c r="I23" s="23" t="s">
        <v>11</v>
      </c>
      <c r="J23" s="24" t="s">
        <v>4</v>
      </c>
      <c r="K23" s="23" t="s">
        <v>11</v>
      </c>
      <c r="L23" s="127" t="s">
        <v>5</v>
      </c>
      <c r="M23" s="196" t="s">
        <v>59</v>
      </c>
      <c r="N23" s="221" t="s">
        <v>64</v>
      </c>
      <c r="O23" s="222" t="s">
        <v>65</v>
      </c>
      <c r="P23" s="147" t="s">
        <v>66</v>
      </c>
    </row>
    <row r="24" spans="1:16" s="1" customFormat="1" ht="27" customHeight="1" thickBot="1">
      <c r="A24" s="116">
        <v>7</v>
      </c>
      <c r="B24" s="117" t="s">
        <v>39</v>
      </c>
      <c r="C24" s="118">
        <f>D24+E24+F24</f>
        <v>98</v>
      </c>
      <c r="D24" s="119">
        <v>47</v>
      </c>
      <c r="E24" s="120">
        <v>36</v>
      </c>
      <c r="F24" s="121">
        <v>15</v>
      </c>
      <c r="G24" s="122">
        <f>C20</f>
        <v>30000</v>
      </c>
      <c r="H24" s="123">
        <v>0</v>
      </c>
      <c r="I24" s="124">
        <v>0</v>
      </c>
      <c r="J24" s="125">
        <v>0</v>
      </c>
      <c r="K24" s="126">
        <v>0</v>
      </c>
      <c r="L24" s="148">
        <f>C24+H24+J24</f>
        <v>98</v>
      </c>
      <c r="M24" s="202">
        <f>B20</f>
        <v>30000</v>
      </c>
      <c r="N24" s="174">
        <v>10000</v>
      </c>
      <c r="O24" s="216">
        <v>10000</v>
      </c>
      <c r="P24" s="175">
        <v>10000</v>
      </c>
    </row>
    <row r="25" spans="1:16" s="30" customFormat="1" ht="16.5" thickBot="1">
      <c r="A25" s="267" t="s">
        <v>44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52"/>
      <c r="M25" s="252"/>
      <c r="N25" s="309"/>
      <c r="O25" s="309"/>
      <c r="P25" s="309"/>
    </row>
    <row r="26" spans="1:16" s="98" customFormat="1" ht="23.25" thickBot="1">
      <c r="A26" s="253" t="s">
        <v>40</v>
      </c>
      <c r="B26" s="254"/>
      <c r="C26" s="254"/>
      <c r="D26" s="254"/>
      <c r="E26" s="254"/>
      <c r="F26" s="254"/>
      <c r="G26" s="254"/>
      <c r="H26" s="255"/>
      <c r="I26" s="256">
        <f>M17+M24</f>
        <v>1140000</v>
      </c>
      <c r="J26" s="257"/>
      <c r="K26" s="100"/>
      <c r="L26" s="307"/>
      <c r="M26" s="307"/>
      <c r="N26" s="310"/>
      <c r="O26" s="310"/>
      <c r="P26" s="310"/>
    </row>
    <row r="27" spans="1:16" s="9" customFormat="1" ht="28.5" customHeight="1">
      <c r="A27" s="128"/>
      <c r="B27" s="337" t="s">
        <v>67</v>
      </c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</row>
    <row r="28" ht="15.75" thickBot="1"/>
    <row r="29" spans="1:16" s="98" customFormat="1" ht="43.5" customHeight="1" thickBot="1">
      <c r="A29" s="253" t="s">
        <v>63</v>
      </c>
      <c r="B29" s="254"/>
      <c r="C29" s="254"/>
      <c r="D29" s="254"/>
      <c r="E29" s="254"/>
      <c r="F29" s="254"/>
      <c r="G29" s="254"/>
      <c r="H29" s="255"/>
      <c r="I29" s="256">
        <f>I26+RAD!H30</f>
        <v>1900000.0004782802</v>
      </c>
      <c r="J29" s="257"/>
      <c r="K29" s="100"/>
      <c r="L29" s="307"/>
      <c r="M29" s="307"/>
      <c r="N29" s="308"/>
      <c r="O29" s="308"/>
      <c r="P29" s="308"/>
    </row>
    <row r="30" spans="11:16" ht="30" customHeight="1">
      <c r="K30" s="151"/>
      <c r="L30" s="287"/>
      <c r="M30" s="287"/>
      <c r="N30" s="230"/>
      <c r="O30" s="230"/>
      <c r="P30" s="152"/>
    </row>
  </sheetData>
  <sheetProtection/>
  <mergeCells count="42">
    <mergeCell ref="B27:P27"/>
    <mergeCell ref="L2:P3"/>
    <mergeCell ref="L4:P4"/>
    <mergeCell ref="L5:P5"/>
    <mergeCell ref="A29:H29"/>
    <mergeCell ref="I29:J29"/>
    <mergeCell ref="L29:M29"/>
    <mergeCell ref="N29:P29"/>
    <mergeCell ref="N25:P25"/>
    <mergeCell ref="L26:M26"/>
    <mergeCell ref="N26:P26"/>
    <mergeCell ref="L30:M30"/>
    <mergeCell ref="H6:K6"/>
    <mergeCell ref="A1:G1"/>
    <mergeCell ref="H9:I9"/>
    <mergeCell ref="J9:K9"/>
    <mergeCell ref="C7:G7"/>
    <mergeCell ref="H7:K7"/>
    <mergeCell ref="H8:I8"/>
    <mergeCell ref="C6:G6"/>
    <mergeCell ref="A3:K3"/>
    <mergeCell ref="L8:M8"/>
    <mergeCell ref="C19:G19"/>
    <mergeCell ref="H19:K19"/>
    <mergeCell ref="H18:I18"/>
    <mergeCell ref="C18:G18"/>
    <mergeCell ref="J18:K18"/>
    <mergeCell ref="A4:K4"/>
    <mergeCell ref="B8:B9"/>
    <mergeCell ref="J8:K8"/>
    <mergeCell ref="H20:K20"/>
    <mergeCell ref="C20:G20"/>
    <mergeCell ref="C5:K5"/>
    <mergeCell ref="L25:M25"/>
    <mergeCell ref="A26:H26"/>
    <mergeCell ref="I26:J26"/>
    <mergeCell ref="B21:B22"/>
    <mergeCell ref="H21:I21"/>
    <mergeCell ref="J21:K21"/>
    <mergeCell ref="H22:I22"/>
    <mergeCell ref="J22:K22"/>
    <mergeCell ref="A25:K25"/>
  </mergeCells>
  <printOptions/>
  <pageMargins left="0.55" right="0.16" top="0.17" bottom="0.23" header="0.39" footer="0.21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zoomScalePageLayoutView="0" workbookViewId="0" topLeftCell="A1">
      <selection activeCell="L35" sqref="L35"/>
    </sheetView>
  </sheetViews>
  <sheetFormatPr defaultColWidth="17.625" defaultRowHeight="15.75"/>
  <cols>
    <col min="1" max="1" width="4.125" style="8" customWidth="1"/>
    <col min="2" max="2" width="29.375" style="9" customWidth="1"/>
    <col min="3" max="3" width="10.625" style="9" customWidth="1"/>
    <col min="4" max="4" width="10.00390625" style="9" customWidth="1"/>
    <col min="5" max="5" width="9.25390625" style="9" customWidth="1"/>
    <col min="6" max="6" width="8.375" style="9" customWidth="1"/>
    <col min="7" max="7" width="12.00390625" style="9" customWidth="1"/>
    <col min="8" max="8" width="9.75390625" style="9" customWidth="1"/>
    <col min="9" max="9" width="11.125" style="9" customWidth="1"/>
    <col min="10" max="10" width="13.375" style="4" customWidth="1"/>
    <col min="11" max="11" width="19.375" style="2" customWidth="1"/>
    <col min="12" max="13" width="14.125" style="8" customWidth="1"/>
    <col min="14" max="14" width="14.125" style="241" customWidth="1"/>
    <col min="15" max="16384" width="17.625" style="9" customWidth="1"/>
  </cols>
  <sheetData>
    <row r="1" spans="1:14" s="1" customFormat="1" ht="15.75" customHeight="1">
      <c r="A1" s="326" t="s">
        <v>8</v>
      </c>
      <c r="B1" s="326"/>
      <c r="C1" s="326"/>
      <c r="D1" s="326"/>
      <c r="E1" s="326"/>
      <c r="F1" s="326"/>
      <c r="G1" s="326"/>
      <c r="J1" s="133"/>
      <c r="L1" s="232" t="s">
        <v>35</v>
      </c>
      <c r="M1" s="233"/>
      <c r="N1" s="240"/>
    </row>
    <row r="2" spans="9:11" ht="34.5" customHeight="1" thickBot="1">
      <c r="I2" s="10"/>
      <c r="J2" s="132"/>
      <c r="K2" s="132"/>
    </row>
    <row r="3" spans="2:13" ht="32.25" customHeight="1">
      <c r="B3" s="294" t="s">
        <v>60</v>
      </c>
      <c r="C3" s="294"/>
      <c r="D3" s="294"/>
      <c r="E3" s="294"/>
      <c r="F3" s="294"/>
      <c r="G3" s="294"/>
      <c r="H3" s="294"/>
      <c r="I3" s="67"/>
      <c r="J3" s="295" t="s">
        <v>61</v>
      </c>
      <c r="K3" s="296"/>
      <c r="L3" s="296"/>
      <c r="M3" s="297"/>
    </row>
    <row r="4" spans="2:13" ht="22.5" customHeight="1">
      <c r="B4" s="335" t="s">
        <v>18</v>
      </c>
      <c r="C4" s="335"/>
      <c r="D4" s="335"/>
      <c r="E4" s="335"/>
      <c r="F4" s="335"/>
      <c r="G4" s="335"/>
      <c r="H4" s="335"/>
      <c r="I4" s="39"/>
      <c r="J4" s="301" t="s">
        <v>58</v>
      </c>
      <c r="K4" s="302"/>
      <c r="L4" s="302"/>
      <c r="M4" s="303"/>
    </row>
    <row r="5" spans="3:13" ht="24.75" customHeight="1" thickBot="1">
      <c r="C5" s="336" t="s">
        <v>45</v>
      </c>
      <c r="D5" s="336"/>
      <c r="E5" s="336"/>
      <c r="F5" s="336"/>
      <c r="G5" s="336"/>
      <c r="H5" s="336"/>
      <c r="I5" s="336"/>
      <c r="J5" s="304" t="s">
        <v>62</v>
      </c>
      <c r="K5" s="305"/>
      <c r="L5" s="305"/>
      <c r="M5" s="306"/>
    </row>
    <row r="6" spans="2:10" ht="33.75" customHeight="1">
      <c r="B6" s="72" t="s">
        <v>13</v>
      </c>
      <c r="C6" s="330" t="s">
        <v>19</v>
      </c>
      <c r="D6" s="331"/>
      <c r="E6" s="331"/>
      <c r="F6" s="331"/>
      <c r="G6" s="332"/>
      <c r="H6" s="333" t="s">
        <v>14</v>
      </c>
      <c r="I6" s="334"/>
      <c r="J6" s="6"/>
    </row>
    <row r="7" spans="1:14" s="3" customFormat="1" ht="30" customHeight="1" thickBot="1">
      <c r="A7" s="38"/>
      <c r="B7" s="66">
        <v>760000</v>
      </c>
      <c r="C7" s="321">
        <f>ROUND(B7*90%,2)</f>
        <v>684000</v>
      </c>
      <c r="D7" s="322"/>
      <c r="E7" s="322"/>
      <c r="F7" s="322"/>
      <c r="G7" s="323"/>
      <c r="H7" s="324">
        <f>ROUND(B7*10%,2)</f>
        <v>76000</v>
      </c>
      <c r="I7" s="325"/>
      <c r="J7" s="311"/>
      <c r="K7" s="311"/>
      <c r="L7" s="38"/>
      <c r="M7" s="38"/>
      <c r="N7" s="242"/>
    </row>
    <row r="8" spans="2:10" ht="21" customHeight="1" hidden="1">
      <c r="B8" s="52"/>
      <c r="C8" s="46"/>
      <c r="D8" s="46"/>
      <c r="E8" s="46"/>
      <c r="F8" s="46"/>
      <c r="G8" s="46"/>
      <c r="H8" s="40"/>
      <c r="I8" s="41"/>
      <c r="J8" s="7"/>
    </row>
    <row r="9" spans="2:10" ht="14.25" customHeight="1" hidden="1">
      <c r="B9" s="52"/>
      <c r="C9" s="46"/>
      <c r="D9" s="46"/>
      <c r="E9" s="46"/>
      <c r="F9" s="46"/>
      <c r="G9" s="46"/>
      <c r="H9" s="40"/>
      <c r="I9" s="41"/>
      <c r="J9" s="7"/>
    </row>
    <row r="10" spans="1:14" s="5" customFormat="1" ht="46.5" customHeight="1" thickBot="1">
      <c r="A10" s="48" t="s">
        <v>15</v>
      </c>
      <c r="B10" s="53" t="s">
        <v>10</v>
      </c>
      <c r="C10" s="187" t="s">
        <v>26</v>
      </c>
      <c r="D10" s="56" t="s">
        <v>27</v>
      </c>
      <c r="E10" s="58" t="s">
        <v>28</v>
      </c>
      <c r="F10" s="62" t="s">
        <v>29</v>
      </c>
      <c r="G10" s="45" t="s">
        <v>11</v>
      </c>
      <c r="H10" s="42" t="s">
        <v>16</v>
      </c>
      <c r="I10" s="45" t="s">
        <v>11</v>
      </c>
      <c r="J10" s="188" t="s">
        <v>5</v>
      </c>
      <c r="K10" s="196" t="s">
        <v>59</v>
      </c>
      <c r="L10" s="249" t="s">
        <v>64</v>
      </c>
      <c r="M10" s="250" t="s">
        <v>65</v>
      </c>
      <c r="N10" s="251" t="s">
        <v>66</v>
      </c>
    </row>
    <row r="11" spans="1:14" s="5" customFormat="1" ht="28.5" customHeight="1">
      <c r="A11" s="49">
        <v>1</v>
      </c>
      <c r="B11" s="176" t="s">
        <v>49</v>
      </c>
      <c r="C11" s="185">
        <f>D11+E11+F11</f>
        <v>1655.5</v>
      </c>
      <c r="D11" s="206">
        <v>1411.5</v>
      </c>
      <c r="E11" s="210">
        <v>209</v>
      </c>
      <c r="F11" s="186">
        <v>35</v>
      </c>
      <c r="G11" s="102">
        <f>C11*C28</f>
        <v>252988.64614099998</v>
      </c>
      <c r="H11" s="214">
        <v>0</v>
      </c>
      <c r="I11" s="190">
        <f>H11*H28</f>
        <v>0</v>
      </c>
      <c r="J11" s="189">
        <f aca="true" t="shared" si="0" ref="J11:J26">C11+H11</f>
        <v>1655.5</v>
      </c>
      <c r="K11" s="235">
        <f aca="true" t="shared" si="1" ref="K11:K26">G11+I11</f>
        <v>252988.64614099998</v>
      </c>
      <c r="L11" s="237">
        <v>85000</v>
      </c>
      <c r="M11" s="238">
        <f>L11</f>
        <v>85000</v>
      </c>
      <c r="N11" s="243">
        <f>K11-L11-M11</f>
        <v>82988.64614099998</v>
      </c>
    </row>
    <row r="12" spans="1:14" s="5" customFormat="1" ht="36.75" customHeight="1">
      <c r="A12" s="54">
        <v>2</v>
      </c>
      <c r="B12" s="69" t="s">
        <v>33</v>
      </c>
      <c r="C12" s="64">
        <f aca="true" t="shared" si="2" ref="C12:C17">D12+E12+F12</f>
        <v>712.6</v>
      </c>
      <c r="D12" s="207">
        <v>515.6</v>
      </c>
      <c r="E12" s="213">
        <v>162</v>
      </c>
      <c r="F12" s="86">
        <v>35</v>
      </c>
      <c r="G12" s="102">
        <f>C12*C28</f>
        <v>108897.4383812</v>
      </c>
      <c r="H12" s="88">
        <v>30</v>
      </c>
      <c r="I12" s="191">
        <f>H12*H28</f>
        <v>75999.99999</v>
      </c>
      <c r="J12" s="189">
        <f t="shared" si="0"/>
        <v>742.6</v>
      </c>
      <c r="K12" s="235">
        <f t="shared" si="1"/>
        <v>184897.4383712</v>
      </c>
      <c r="L12" s="238">
        <v>62000</v>
      </c>
      <c r="M12" s="238">
        <f aca="true" t="shared" si="3" ref="M12:M26">L12</f>
        <v>62000</v>
      </c>
      <c r="N12" s="243">
        <f aca="true" t="shared" si="4" ref="N12:N26">K12-L12-M12</f>
        <v>60897.4383712</v>
      </c>
    </row>
    <row r="13" spans="1:14" s="73" customFormat="1" ht="36.75" customHeight="1">
      <c r="A13" s="49">
        <v>3</v>
      </c>
      <c r="B13" s="103" t="s">
        <v>42</v>
      </c>
      <c r="C13" s="101">
        <f>D13+E13+F13</f>
        <v>265</v>
      </c>
      <c r="D13" s="87">
        <v>182</v>
      </c>
      <c r="E13" s="211">
        <v>48</v>
      </c>
      <c r="F13" s="86">
        <v>35</v>
      </c>
      <c r="G13" s="102">
        <f>C13*C28</f>
        <v>40496.52143</v>
      </c>
      <c r="H13" s="215">
        <v>0</v>
      </c>
      <c r="I13" s="192">
        <f>H13*H28</f>
        <v>0</v>
      </c>
      <c r="J13" s="189">
        <f t="shared" si="0"/>
        <v>265</v>
      </c>
      <c r="K13" s="235">
        <f t="shared" si="1"/>
        <v>40496.52143</v>
      </c>
      <c r="L13" s="239">
        <v>15000</v>
      </c>
      <c r="M13" s="238">
        <f t="shared" si="3"/>
        <v>15000</v>
      </c>
      <c r="N13" s="243">
        <f t="shared" si="4"/>
        <v>10496.52143</v>
      </c>
    </row>
    <row r="14" spans="1:14" s="73" customFormat="1" ht="36.75" customHeight="1">
      <c r="A14" s="54">
        <v>4</v>
      </c>
      <c r="B14" s="170" t="s">
        <v>47</v>
      </c>
      <c r="C14" s="101">
        <f>D14+E14+F14</f>
        <v>686</v>
      </c>
      <c r="D14" s="87">
        <v>582</v>
      </c>
      <c r="E14" s="86">
        <v>69</v>
      </c>
      <c r="F14" s="86">
        <v>35</v>
      </c>
      <c r="G14" s="102">
        <f>C14*C28</f>
        <v>104832.50453199999</v>
      </c>
      <c r="H14" s="150">
        <v>0</v>
      </c>
      <c r="I14" s="149">
        <v>0</v>
      </c>
      <c r="J14" s="189">
        <f t="shared" si="0"/>
        <v>686</v>
      </c>
      <c r="K14" s="235">
        <f t="shared" si="1"/>
        <v>104832.50453199999</v>
      </c>
      <c r="L14" s="239">
        <v>35000</v>
      </c>
      <c r="M14" s="238">
        <f t="shared" si="3"/>
        <v>35000</v>
      </c>
      <c r="N14" s="243">
        <f t="shared" si="4"/>
        <v>34832.50453199999</v>
      </c>
    </row>
    <row r="15" spans="1:14" s="73" customFormat="1" ht="36.75" customHeight="1">
      <c r="A15" s="49">
        <v>5</v>
      </c>
      <c r="B15" s="170" t="s">
        <v>48</v>
      </c>
      <c r="C15" s="101">
        <f>D15+E15+F15</f>
        <v>356.33</v>
      </c>
      <c r="D15" s="208">
        <v>270</v>
      </c>
      <c r="E15" s="86">
        <v>59.33</v>
      </c>
      <c r="F15" s="86">
        <v>27</v>
      </c>
      <c r="G15" s="102">
        <f>C15*C28</f>
        <v>54453.30370246</v>
      </c>
      <c r="H15" s="150">
        <v>0</v>
      </c>
      <c r="I15" s="149">
        <v>0</v>
      </c>
      <c r="J15" s="189">
        <f t="shared" si="0"/>
        <v>356.33</v>
      </c>
      <c r="K15" s="235">
        <f t="shared" si="1"/>
        <v>54453.30370246</v>
      </c>
      <c r="L15" s="239">
        <v>18500</v>
      </c>
      <c r="M15" s="238">
        <f t="shared" si="3"/>
        <v>18500</v>
      </c>
      <c r="N15" s="243">
        <f t="shared" si="4"/>
        <v>17453.303702459998</v>
      </c>
    </row>
    <row r="16" spans="1:14" s="73" customFormat="1" ht="36.75" customHeight="1">
      <c r="A16" s="54">
        <v>6</v>
      </c>
      <c r="B16" s="70" t="s">
        <v>30</v>
      </c>
      <c r="C16" s="64">
        <f t="shared" si="2"/>
        <v>237.82999999999998</v>
      </c>
      <c r="D16" s="207">
        <v>141.5</v>
      </c>
      <c r="E16" s="86">
        <v>61.33</v>
      </c>
      <c r="F16" s="86">
        <v>35</v>
      </c>
      <c r="G16" s="65">
        <f>C16*C28</f>
        <v>36344.48185546</v>
      </c>
      <c r="H16" s="50">
        <v>0</v>
      </c>
      <c r="I16" s="51">
        <v>0</v>
      </c>
      <c r="J16" s="189">
        <f t="shared" si="0"/>
        <v>237.82999999999998</v>
      </c>
      <c r="K16" s="235">
        <f t="shared" si="1"/>
        <v>36344.48185546</v>
      </c>
      <c r="L16" s="239">
        <v>12500</v>
      </c>
      <c r="M16" s="238">
        <f t="shared" si="3"/>
        <v>12500</v>
      </c>
      <c r="N16" s="243">
        <f t="shared" si="4"/>
        <v>11344.481855459999</v>
      </c>
    </row>
    <row r="17" spans="1:14" s="73" customFormat="1" ht="36.75" customHeight="1">
      <c r="A17" s="49">
        <v>7</v>
      </c>
      <c r="B17" s="71" t="s">
        <v>31</v>
      </c>
      <c r="C17" s="64">
        <f t="shared" si="2"/>
        <v>144</v>
      </c>
      <c r="D17" s="208">
        <v>71</v>
      </c>
      <c r="E17" s="86">
        <v>56</v>
      </c>
      <c r="F17" s="86">
        <v>17</v>
      </c>
      <c r="G17" s="65">
        <f>C17*C28</f>
        <v>22005.656928</v>
      </c>
      <c r="H17" s="60">
        <v>0</v>
      </c>
      <c r="I17" s="61">
        <v>0</v>
      </c>
      <c r="J17" s="189">
        <f t="shared" si="0"/>
        <v>144</v>
      </c>
      <c r="K17" s="235">
        <f t="shared" si="1"/>
        <v>22005.656928</v>
      </c>
      <c r="L17" s="239">
        <v>7500</v>
      </c>
      <c r="M17" s="238">
        <f t="shared" si="3"/>
        <v>7500</v>
      </c>
      <c r="N17" s="243">
        <f t="shared" si="4"/>
        <v>7005.656928</v>
      </c>
    </row>
    <row r="18" spans="1:14" s="73" customFormat="1" ht="25.5" customHeight="1">
      <c r="A18" s="49"/>
      <c r="B18" s="177"/>
      <c r="C18" s="64"/>
      <c r="D18" s="87"/>
      <c r="E18" s="86"/>
      <c r="F18" s="86"/>
      <c r="G18" s="65"/>
      <c r="H18" s="178"/>
      <c r="I18" s="179"/>
      <c r="J18" s="189"/>
      <c r="K18" s="235"/>
      <c r="L18" s="237"/>
      <c r="M18" s="238">
        <f t="shared" si="3"/>
        <v>0</v>
      </c>
      <c r="N18" s="243">
        <f t="shared" si="4"/>
        <v>0</v>
      </c>
    </row>
    <row r="19" spans="1:14" s="73" customFormat="1" ht="30" customHeight="1">
      <c r="A19" s="54">
        <v>8</v>
      </c>
      <c r="B19" s="177" t="s">
        <v>50</v>
      </c>
      <c r="C19" s="64">
        <f aca="true" t="shared" si="5" ref="C19:C26">D19+E19+F19</f>
        <v>25.869999999999997</v>
      </c>
      <c r="D19" s="87">
        <v>9.44</v>
      </c>
      <c r="E19" s="86">
        <v>6.43</v>
      </c>
      <c r="F19" s="86">
        <v>10</v>
      </c>
      <c r="G19" s="65">
        <f>C19*C28</f>
        <v>3953.3773939399994</v>
      </c>
      <c r="H19" s="178">
        <v>0</v>
      </c>
      <c r="I19" s="179">
        <v>0</v>
      </c>
      <c r="J19" s="189">
        <f t="shared" si="0"/>
        <v>25.869999999999997</v>
      </c>
      <c r="K19" s="235">
        <f t="shared" si="1"/>
        <v>3953.3773939399994</v>
      </c>
      <c r="L19" s="237">
        <v>1320</v>
      </c>
      <c r="M19" s="238">
        <f t="shared" si="3"/>
        <v>1320</v>
      </c>
      <c r="N19" s="243">
        <f t="shared" si="4"/>
        <v>1313.3773939399994</v>
      </c>
    </row>
    <row r="20" spans="1:14" s="73" customFormat="1" ht="25.5" customHeight="1">
      <c r="A20" s="49">
        <v>9</v>
      </c>
      <c r="B20" s="177" t="s">
        <v>51</v>
      </c>
      <c r="C20" s="64">
        <f t="shared" si="5"/>
        <v>14.71</v>
      </c>
      <c r="D20" s="87">
        <v>2.57</v>
      </c>
      <c r="E20" s="86">
        <v>2.14</v>
      </c>
      <c r="F20" s="86">
        <v>10</v>
      </c>
      <c r="G20" s="65">
        <f>C20*C28</f>
        <v>2247.93898202</v>
      </c>
      <c r="H20" s="178">
        <v>0</v>
      </c>
      <c r="I20" s="179">
        <v>0</v>
      </c>
      <c r="J20" s="189">
        <f t="shared" si="0"/>
        <v>14.71</v>
      </c>
      <c r="K20" s="235">
        <f t="shared" si="1"/>
        <v>2247.93898202</v>
      </c>
      <c r="L20" s="237">
        <v>780</v>
      </c>
      <c r="M20" s="238">
        <f t="shared" si="3"/>
        <v>780</v>
      </c>
      <c r="N20" s="243">
        <f t="shared" si="4"/>
        <v>687.9389820199999</v>
      </c>
    </row>
    <row r="21" spans="1:14" s="73" customFormat="1" ht="25.5" customHeight="1">
      <c r="A21" s="54">
        <v>10</v>
      </c>
      <c r="B21" s="177" t="s">
        <v>52</v>
      </c>
      <c r="C21" s="64">
        <f t="shared" si="5"/>
        <v>18.25</v>
      </c>
      <c r="D21" s="87">
        <v>5.04</v>
      </c>
      <c r="E21" s="86">
        <v>3.21</v>
      </c>
      <c r="F21" s="86">
        <v>10</v>
      </c>
      <c r="G21" s="65">
        <f>C21*C28</f>
        <v>2788.9113815</v>
      </c>
      <c r="H21" s="178">
        <v>0</v>
      </c>
      <c r="I21" s="179">
        <v>0</v>
      </c>
      <c r="J21" s="189">
        <f t="shared" si="0"/>
        <v>18.25</v>
      </c>
      <c r="K21" s="235">
        <f t="shared" si="1"/>
        <v>2788.9113815</v>
      </c>
      <c r="L21" s="237">
        <v>960</v>
      </c>
      <c r="M21" s="238">
        <f t="shared" si="3"/>
        <v>960</v>
      </c>
      <c r="N21" s="243">
        <f t="shared" si="4"/>
        <v>868.9113815000001</v>
      </c>
    </row>
    <row r="22" spans="1:14" s="73" customFormat="1" ht="25.5" customHeight="1">
      <c r="A22" s="49">
        <v>11</v>
      </c>
      <c r="B22" s="177" t="s">
        <v>53</v>
      </c>
      <c r="C22" s="64">
        <f t="shared" si="5"/>
        <v>14.85</v>
      </c>
      <c r="D22" s="87">
        <v>2.71</v>
      </c>
      <c r="E22" s="86">
        <v>2.14</v>
      </c>
      <c r="F22" s="86">
        <v>10</v>
      </c>
      <c r="G22" s="65">
        <f>C22*C28</f>
        <v>2269.3333706999997</v>
      </c>
      <c r="H22" s="178">
        <v>0</v>
      </c>
      <c r="I22" s="179">
        <v>0</v>
      </c>
      <c r="J22" s="189">
        <f t="shared" si="0"/>
        <v>14.85</v>
      </c>
      <c r="K22" s="235">
        <f t="shared" si="1"/>
        <v>2269.3333706999997</v>
      </c>
      <c r="L22" s="237">
        <v>780</v>
      </c>
      <c r="M22" s="238">
        <f t="shared" si="3"/>
        <v>780</v>
      </c>
      <c r="N22" s="243">
        <f t="shared" si="4"/>
        <v>709.3333706999997</v>
      </c>
    </row>
    <row r="23" spans="1:14" s="73" customFormat="1" ht="32.25" customHeight="1">
      <c r="A23" s="54">
        <v>12</v>
      </c>
      <c r="B23" s="177" t="s">
        <v>54</v>
      </c>
      <c r="C23" s="64">
        <f t="shared" si="5"/>
        <v>54</v>
      </c>
      <c r="D23" s="87">
        <v>21</v>
      </c>
      <c r="E23" s="86">
        <v>21</v>
      </c>
      <c r="F23" s="86">
        <v>12</v>
      </c>
      <c r="G23" s="65">
        <f>C23*C28</f>
        <v>8252.121347999999</v>
      </c>
      <c r="H23" s="178">
        <v>0</v>
      </c>
      <c r="I23" s="179">
        <v>0</v>
      </c>
      <c r="J23" s="189">
        <f t="shared" si="0"/>
        <v>54</v>
      </c>
      <c r="K23" s="235">
        <f t="shared" si="1"/>
        <v>8252.121347999999</v>
      </c>
      <c r="L23" s="237">
        <v>2745</v>
      </c>
      <c r="M23" s="238">
        <f t="shared" si="3"/>
        <v>2745</v>
      </c>
      <c r="N23" s="243">
        <f t="shared" si="4"/>
        <v>2762.1213479999988</v>
      </c>
    </row>
    <row r="24" spans="1:14" s="73" customFormat="1" ht="25.5" customHeight="1">
      <c r="A24" s="49">
        <v>13</v>
      </c>
      <c r="B24" s="177" t="s">
        <v>55</v>
      </c>
      <c r="C24" s="64">
        <f t="shared" si="5"/>
        <v>47</v>
      </c>
      <c r="D24" s="87">
        <v>15</v>
      </c>
      <c r="E24" s="86">
        <v>15</v>
      </c>
      <c r="F24" s="86">
        <v>17</v>
      </c>
      <c r="G24" s="65">
        <f>C24*C28</f>
        <v>7182.401914</v>
      </c>
      <c r="H24" s="178">
        <v>0</v>
      </c>
      <c r="I24" s="179">
        <v>0</v>
      </c>
      <c r="J24" s="189">
        <f t="shared" si="0"/>
        <v>47</v>
      </c>
      <c r="K24" s="235">
        <f t="shared" si="1"/>
        <v>7182.401914</v>
      </c>
      <c r="L24" s="237">
        <v>2400</v>
      </c>
      <c r="M24" s="238">
        <f t="shared" si="3"/>
        <v>2400</v>
      </c>
      <c r="N24" s="243">
        <f t="shared" si="4"/>
        <v>2382.401914</v>
      </c>
    </row>
    <row r="25" spans="1:14" s="73" customFormat="1" ht="25.5" customHeight="1">
      <c r="A25" s="54">
        <v>14</v>
      </c>
      <c r="B25" s="177" t="s">
        <v>56</v>
      </c>
      <c r="C25" s="64">
        <f t="shared" si="5"/>
        <v>29</v>
      </c>
      <c r="D25" s="87">
        <v>9.5</v>
      </c>
      <c r="E25" s="86">
        <v>7.5</v>
      </c>
      <c r="F25" s="86">
        <v>12</v>
      </c>
      <c r="G25" s="65">
        <f>C25*C28</f>
        <v>4431.6947979999995</v>
      </c>
      <c r="H25" s="178">
        <v>0</v>
      </c>
      <c r="I25" s="179">
        <v>0</v>
      </c>
      <c r="J25" s="189">
        <f t="shared" si="0"/>
        <v>29</v>
      </c>
      <c r="K25" s="235">
        <f t="shared" si="1"/>
        <v>4431.6947979999995</v>
      </c>
      <c r="L25" s="237">
        <v>1500</v>
      </c>
      <c r="M25" s="238">
        <f t="shared" si="3"/>
        <v>1500</v>
      </c>
      <c r="N25" s="243">
        <f t="shared" si="4"/>
        <v>1431.6947979999995</v>
      </c>
    </row>
    <row r="26" spans="1:14" s="73" customFormat="1" ht="25.5" customHeight="1" thickBot="1">
      <c r="A26" s="49">
        <v>15</v>
      </c>
      <c r="B26" s="177" t="s">
        <v>57</v>
      </c>
      <c r="C26" s="180">
        <f t="shared" si="5"/>
        <v>215</v>
      </c>
      <c r="D26" s="181">
        <v>153</v>
      </c>
      <c r="E26" s="182">
        <v>50</v>
      </c>
      <c r="F26" s="183">
        <v>12</v>
      </c>
      <c r="G26" s="184">
        <f>C26*C28</f>
        <v>32855.66833</v>
      </c>
      <c r="H26" s="178">
        <v>0</v>
      </c>
      <c r="I26" s="179">
        <v>0</v>
      </c>
      <c r="J26" s="189">
        <f t="shared" si="0"/>
        <v>215</v>
      </c>
      <c r="K26" s="235">
        <f t="shared" si="1"/>
        <v>32855.66833</v>
      </c>
      <c r="L26" s="237">
        <v>11000</v>
      </c>
      <c r="M26" s="238">
        <f t="shared" si="3"/>
        <v>11000</v>
      </c>
      <c r="N26" s="243">
        <f t="shared" si="4"/>
        <v>10855.66833</v>
      </c>
    </row>
    <row r="27" spans="1:14" s="76" customFormat="1" ht="42.75" customHeight="1" thickBot="1">
      <c r="A27" s="74"/>
      <c r="B27" s="75" t="s">
        <v>43</v>
      </c>
      <c r="C27" s="146">
        <f>SUM(C11:C26)</f>
        <v>4475.94</v>
      </c>
      <c r="D27" s="146">
        <f aca="true" t="shared" si="6" ref="D27:N27">SUM(D11:D26)</f>
        <v>3391.86</v>
      </c>
      <c r="E27" s="146">
        <f t="shared" si="6"/>
        <v>772.08</v>
      </c>
      <c r="F27" s="146">
        <f t="shared" si="6"/>
        <v>312</v>
      </c>
      <c r="G27" s="146">
        <f t="shared" si="6"/>
        <v>684000.0004882801</v>
      </c>
      <c r="H27" s="146">
        <f t="shared" si="6"/>
        <v>30</v>
      </c>
      <c r="I27" s="171">
        <f t="shared" si="6"/>
        <v>75999.99999</v>
      </c>
      <c r="J27" s="146">
        <f t="shared" si="6"/>
        <v>4505.9400000000005</v>
      </c>
      <c r="K27" s="197">
        <f t="shared" si="6"/>
        <v>760000.0004782801</v>
      </c>
      <c r="L27" s="236">
        <f t="shared" si="6"/>
        <v>256985</v>
      </c>
      <c r="M27" s="236">
        <f t="shared" si="6"/>
        <v>256985</v>
      </c>
      <c r="N27" s="244">
        <f t="shared" si="6"/>
        <v>246030.00047827995</v>
      </c>
    </row>
    <row r="28" spans="1:14" s="73" customFormat="1" ht="33.75" customHeight="1" thickBot="1">
      <c r="A28" s="77"/>
      <c r="B28" s="80" t="s">
        <v>22</v>
      </c>
      <c r="C28" s="319">
        <f>ROUND(C7/C27,6)</f>
        <v>152.817062</v>
      </c>
      <c r="D28" s="327"/>
      <c r="E28" s="327"/>
      <c r="F28" s="327"/>
      <c r="G28" s="328"/>
      <c r="H28" s="319">
        <f>ROUND(H7/H27,6)</f>
        <v>2533.333333</v>
      </c>
      <c r="I28" s="320"/>
      <c r="J28" s="78"/>
      <c r="K28" s="76"/>
      <c r="L28" s="77"/>
      <c r="M28" s="77"/>
      <c r="N28" s="245"/>
    </row>
    <row r="29" spans="1:14" s="83" customFormat="1" ht="13.5" customHeight="1" hidden="1" thickBot="1">
      <c r="A29" s="79"/>
      <c r="B29" s="80" t="s">
        <v>21</v>
      </c>
      <c r="C29" s="313" t="e">
        <f>ROUND(#REF!/#REF!,6)</f>
        <v>#REF!</v>
      </c>
      <c r="D29" s="314"/>
      <c r="E29" s="314"/>
      <c r="F29" s="314"/>
      <c r="G29" s="315"/>
      <c r="H29" s="313" t="e">
        <f>ROUND(#REF!/#REF!,6)</f>
        <v>#REF!</v>
      </c>
      <c r="I29" s="316"/>
      <c r="J29" s="81"/>
      <c r="K29" s="82"/>
      <c r="L29" s="79"/>
      <c r="M29" s="79"/>
      <c r="N29" s="246"/>
    </row>
    <row r="30" spans="1:14" s="99" customFormat="1" ht="34.5" customHeight="1" thickBot="1">
      <c r="A30" s="317" t="s">
        <v>41</v>
      </c>
      <c r="B30" s="318"/>
      <c r="C30" s="318"/>
      <c r="D30" s="318"/>
      <c r="E30" s="318"/>
      <c r="F30" s="318"/>
      <c r="G30" s="318"/>
      <c r="H30" s="256">
        <f>K27</f>
        <v>760000.0004782801</v>
      </c>
      <c r="I30" s="257"/>
      <c r="J30" s="312"/>
      <c r="K30" s="312"/>
      <c r="L30" s="329"/>
      <c r="M30" s="329"/>
      <c r="N30" s="247"/>
    </row>
    <row r="31" spans="2:14" ht="12" customHeight="1">
      <c r="B31" s="134"/>
      <c r="C31" s="134"/>
      <c r="D31" s="134"/>
      <c r="E31" s="134"/>
      <c r="F31" s="134"/>
      <c r="G31" s="134"/>
      <c r="H31" s="134"/>
      <c r="I31" s="134"/>
      <c r="J31" s="142"/>
      <c r="K31" s="142"/>
      <c r="L31" s="234"/>
      <c r="M31" s="234"/>
      <c r="N31" s="248"/>
    </row>
    <row r="32" spans="1:15" s="12" customFormat="1" ht="21.75" customHeight="1">
      <c r="A32" s="337" t="s">
        <v>67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</row>
    <row r="33" spans="10:14" ht="18">
      <c r="J33" s="84"/>
      <c r="K33" s="85"/>
      <c r="L33" s="234"/>
      <c r="M33" s="234"/>
      <c r="N33" s="248"/>
    </row>
  </sheetData>
  <sheetProtection/>
  <mergeCells count="21">
    <mergeCell ref="C6:G6"/>
    <mergeCell ref="H6:I6"/>
    <mergeCell ref="B3:H3"/>
    <mergeCell ref="B4:H4"/>
    <mergeCell ref="C5:I5"/>
    <mergeCell ref="A32:O32"/>
    <mergeCell ref="A1:G1"/>
    <mergeCell ref="C28:G28"/>
    <mergeCell ref="L30:M30"/>
    <mergeCell ref="J3:M3"/>
    <mergeCell ref="J4:M4"/>
    <mergeCell ref="J5:M5"/>
    <mergeCell ref="J7:K7"/>
    <mergeCell ref="J30:K30"/>
    <mergeCell ref="C29:G29"/>
    <mergeCell ref="H29:I29"/>
    <mergeCell ref="A30:G30"/>
    <mergeCell ref="H30:I30"/>
    <mergeCell ref="H28:I28"/>
    <mergeCell ref="C7:G7"/>
    <mergeCell ref="H7:I7"/>
  </mergeCells>
  <printOptions/>
  <pageMargins left="1.220472440944882" right="0.2362204724409449" top="0.15748031496062992" bottom="0.15748031496062992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 Ichim</cp:lastModifiedBy>
  <cp:lastPrinted>2023-03-30T15:53:52Z</cp:lastPrinted>
  <dcterms:created xsi:type="dcterms:W3CDTF">2010-04-21T13:22:55Z</dcterms:created>
  <dcterms:modified xsi:type="dcterms:W3CDTF">2023-03-30T15:55:06Z</dcterms:modified>
  <cp:category/>
  <cp:version/>
  <cp:contentType/>
  <cp:contentStatus/>
</cp:coreProperties>
</file>