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582" activeTab="0"/>
  </bookViews>
  <sheets>
    <sheet name="LAB" sheetId="1" r:id="rId1"/>
    <sheet name="RAD" sheetId="2" r:id="rId2"/>
  </sheets>
  <definedNames/>
  <calcPr fullCalcOnLoad="1"/>
</workbook>
</file>

<file path=xl/sharedStrings.xml><?xml version="1.0" encoding="utf-8"?>
<sst xmlns="http://schemas.openxmlformats.org/spreadsheetml/2006/main" count="100" uniqueCount="65">
  <si>
    <t>Valoare totala repartizata pe criterii, din care:</t>
  </si>
  <si>
    <t xml:space="preserve">NR. CRT. </t>
  </si>
  <si>
    <t>SC DIAMED CENTER S.R.L.</t>
  </si>
  <si>
    <t xml:space="preserve">CMI Varzaru Victoria  </t>
  </si>
  <si>
    <t>NR PUNCTE</t>
  </si>
  <si>
    <t>TOTAL PUNCTAJ</t>
  </si>
  <si>
    <t>INVESTIGATII PARACLINICE - ANALIZE DE LABORATOR</t>
  </si>
  <si>
    <t>criteriul calitate (50%)</t>
  </si>
  <si>
    <t>CASA DE ASIGURARI DE SANATATE BRAILA</t>
  </si>
  <si>
    <t>MEDICOTEST</t>
  </si>
  <si>
    <t>FURNIZOR</t>
  </si>
  <si>
    <t>VALOARE</t>
  </si>
  <si>
    <t>Total furnizori locali</t>
  </si>
  <si>
    <t>Valoare totala repartizata pe criterii, din care :</t>
  </si>
  <si>
    <t>criteriul de disponibilitate     (10%)</t>
  </si>
  <si>
    <t xml:space="preserve">nr. crt. </t>
  </si>
  <si>
    <t>NR PCT</t>
  </si>
  <si>
    <t>criteriul de evaluare resurse (50%)</t>
  </si>
  <si>
    <t>RADIOLOGIE - IMAGISTICA MEDICALA</t>
  </si>
  <si>
    <t>criteriul de evaluare resurse (90%)</t>
  </si>
  <si>
    <t>Valoare punct - laboratoare Braila</t>
  </si>
  <si>
    <t>Valoare punct RADIOLOGIE - externi</t>
  </si>
  <si>
    <t>Valoare punct RADIOLOGIE-IMAGISTICA</t>
  </si>
  <si>
    <t>Sp de Pneumoftiziologie - laborator ambulatoriu</t>
  </si>
  <si>
    <t>50% cf RENAR</t>
  </si>
  <si>
    <t>50% cf Scheme testare</t>
  </si>
  <si>
    <t>NR PUNCTE, din care:</t>
  </si>
  <si>
    <t>Puncte aparatura</t>
  </si>
  <si>
    <t>Puncte reusrse umane</t>
  </si>
  <si>
    <t>Puncte logistica</t>
  </si>
  <si>
    <t>SC RIM DR. BANCEANU ELENA</t>
  </si>
  <si>
    <t>SC RIM DR. COSMESCU PETRE</t>
  </si>
  <si>
    <t>SC INVESTIGATII PRAXIS</t>
  </si>
  <si>
    <t>Sp de Pneumoftiziologie - radiologie ambulatoriu</t>
  </si>
  <si>
    <t xml:space="preserve">Anexa 1 </t>
  </si>
  <si>
    <t>Anexa 2</t>
  </si>
  <si>
    <t>criteriul calitate (50%) *)</t>
  </si>
  <si>
    <t>50%</t>
  </si>
  <si>
    <t>NR. CRT</t>
  </si>
  <si>
    <t>SC CYTOPATH SRL BRAILA</t>
  </si>
  <si>
    <t>TOTAL GENERAL pt LABORATOARE AMBULATORIU =</t>
  </si>
  <si>
    <t>TOTAL GENERAL pt RADIOLOGIE AMBULATORIU =</t>
  </si>
  <si>
    <t>VENETIA MEDICAL</t>
  </si>
  <si>
    <t>TOTAL furnizori locali RADIOLOGIE - IMAGISTICA</t>
  </si>
  <si>
    <t xml:space="preserve">*) NOTA1: Pentru laboratoarele de anatomie-patologica nu se aplica Criteriul de calitate. </t>
  </si>
  <si>
    <t>criterii conform Anexei 19 din Normele de aplicare la H.G. nr.696/2021</t>
  </si>
  <si>
    <t>SC NEWVITALCLINIC SRL</t>
  </si>
  <si>
    <t>MEDIMA HEALTH SA</t>
  </si>
  <si>
    <t>CENTRUL MEDICAL MATEUS</t>
  </si>
  <si>
    <t>TOTAL GENERAL suplimentare PARACLINICE   AN 2022 =</t>
  </si>
  <si>
    <t>FEB</t>
  </si>
  <si>
    <t>Spital Judetean - radiologie imagistica ambulatoriu</t>
  </si>
  <si>
    <t>DR. MARDARE SEBASTIAN -EKO</t>
  </si>
  <si>
    <t>DR CRISTEA ELENA - EKO</t>
  </si>
  <si>
    <t>RADOVA MEDICAL - EKO</t>
  </si>
  <si>
    <t>DR. VODA RALUCA - EKO</t>
  </si>
  <si>
    <t>DR.Stamate Maria-Magdalena- Rad dent.</t>
  </si>
  <si>
    <t>Policlinica copii "VENETIA" - EKO</t>
  </si>
  <si>
    <t>Spital FAUREI - EKO cabinete spec.</t>
  </si>
  <si>
    <t>SP JUDETEAN - EKO cabinete spec.</t>
  </si>
  <si>
    <t>CALCULUL SUMELOR alocate pentru MARTIE 2023</t>
  </si>
  <si>
    <t>Credit de angajament  MARTIE 2023</t>
  </si>
  <si>
    <t xml:space="preserve">cf Filei de buget cu nr. P1746/21.02.2023 </t>
  </si>
  <si>
    <t>]i Notei de fundamentare nr. 6130/23.02.2023</t>
  </si>
  <si>
    <t>Suma calculata MARTIE2023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</si>
</sst>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0000"/>
    <numFmt numFmtId="167" formatCode="#,##0.0000"/>
    <numFmt numFmtId="168" formatCode="#,##0.000000000000000000"/>
    <numFmt numFmtId="169" formatCode="#,##0.0000000000"/>
    <numFmt numFmtId="170" formatCode="#,##0.00000000"/>
    <numFmt numFmtId="171" formatCode="0.000000"/>
    <numFmt numFmtId="172" formatCode="#,##0.000"/>
  </numFmts>
  <fonts count="67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sz val="14"/>
      <name val="TimesRomanR"/>
      <family val="0"/>
    </font>
    <font>
      <b/>
      <sz val="10"/>
      <name val="TimesRomanR"/>
      <family val="0"/>
    </font>
    <font>
      <b/>
      <sz val="12"/>
      <name val="TimesRomanR"/>
      <family val="0"/>
    </font>
    <font>
      <b/>
      <sz val="14"/>
      <name val="TimesRomanR"/>
      <family val="0"/>
    </font>
    <font>
      <b/>
      <i/>
      <sz val="12"/>
      <name val="TimesRomanR"/>
      <family val="0"/>
    </font>
    <font>
      <b/>
      <sz val="14"/>
      <color indexed="8"/>
      <name val="TimesRomanR"/>
      <family val="0"/>
    </font>
    <font>
      <sz val="10"/>
      <color indexed="8"/>
      <name val="TimesRomanR"/>
      <family val="0"/>
    </font>
    <font>
      <b/>
      <sz val="12"/>
      <color indexed="8"/>
      <name val="TimesRomanR"/>
      <family val="0"/>
    </font>
    <font>
      <b/>
      <i/>
      <sz val="12"/>
      <color indexed="8"/>
      <name val="TimesRomanR"/>
      <family val="0"/>
    </font>
    <font>
      <b/>
      <sz val="10"/>
      <color indexed="8"/>
      <name val="TimesRomanR"/>
      <family val="0"/>
    </font>
    <font>
      <sz val="12"/>
      <color indexed="8"/>
      <name val="TimesRomanR"/>
      <family val="0"/>
    </font>
    <font>
      <b/>
      <sz val="11"/>
      <color indexed="8"/>
      <name val="TimesRomanR"/>
      <family val="0"/>
    </font>
    <font>
      <sz val="10"/>
      <name val="Times New Roman"/>
      <family val="0"/>
    </font>
    <font>
      <sz val="8"/>
      <name val="Times New Roman"/>
      <family val="0"/>
    </font>
    <font>
      <b/>
      <i/>
      <sz val="11"/>
      <color indexed="8"/>
      <name val="TimesRomanR"/>
      <family val="0"/>
    </font>
    <font>
      <sz val="11"/>
      <name val="TimesRomanR"/>
      <family val="0"/>
    </font>
    <font>
      <sz val="11"/>
      <color indexed="8"/>
      <name val="TimesRomanR"/>
      <family val="0"/>
    </font>
    <font>
      <sz val="8"/>
      <color indexed="8"/>
      <name val="TimesRomanR"/>
      <family val="0"/>
    </font>
    <font>
      <b/>
      <sz val="16"/>
      <color indexed="8"/>
      <name val="TimesRomanR"/>
      <family val="0"/>
    </font>
    <font>
      <sz val="15"/>
      <color indexed="8"/>
      <name val="TimesRomanR"/>
      <family val="0"/>
    </font>
    <font>
      <sz val="14"/>
      <color indexed="8"/>
      <name val="TimesRomanR"/>
      <family val="0"/>
    </font>
    <font>
      <b/>
      <i/>
      <sz val="20"/>
      <name val="TimesRomanR"/>
      <family val="0"/>
    </font>
    <font>
      <b/>
      <i/>
      <sz val="18"/>
      <color indexed="8"/>
      <name val="TimesRomanR"/>
      <family val="0"/>
    </font>
    <font>
      <b/>
      <sz val="18"/>
      <color indexed="8"/>
      <name val="TimesRomanR"/>
      <family val="0"/>
    </font>
    <font>
      <b/>
      <i/>
      <sz val="14"/>
      <color indexed="8"/>
      <name val="TimesRomanR"/>
      <family val="0"/>
    </font>
    <font>
      <b/>
      <i/>
      <sz val="12"/>
      <name val="Times New Roman"/>
      <family val="1"/>
    </font>
    <font>
      <b/>
      <sz val="16"/>
      <name val="Times New Roman"/>
      <family val="0"/>
    </font>
    <font>
      <b/>
      <sz val="8"/>
      <color indexed="8"/>
      <name val="TimesRomanR"/>
      <family val="0"/>
    </font>
    <font>
      <b/>
      <i/>
      <sz val="8"/>
      <color indexed="8"/>
      <name val="TimesRomanR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27" borderId="0" applyNumberFormat="0" applyBorder="0" applyAlignment="0" applyProtection="0"/>
    <xf numFmtId="0" fontId="56" fillId="26" borderId="3" applyNumberFormat="0" applyAlignment="0" applyProtection="0"/>
    <xf numFmtId="0" fontId="57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1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Fill="1" applyAlignment="1">
      <alignment wrapText="1"/>
    </xf>
    <xf numFmtId="4" fontId="12" fillId="0" borderId="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wrapText="1"/>
    </xf>
    <xf numFmtId="4" fontId="5" fillId="0" borderId="2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wrapText="1"/>
    </xf>
    <xf numFmtId="4" fontId="5" fillId="0" borderId="2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wrapText="1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10" fillId="32" borderId="14" xfId="0" applyNumberFormat="1" applyFont="1" applyFill="1" applyBorder="1" applyAlignment="1">
      <alignment horizont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6" fillId="4" borderId="34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0" fontId="19" fillId="0" borderId="1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" fontId="15" fillId="0" borderId="3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4" fontId="5" fillId="34" borderId="25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4" fontId="4" fillId="32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17" fillId="0" borderId="0" xfId="0" applyNumberFormat="1" applyFont="1" applyAlignment="1">
      <alignment wrapText="1"/>
    </xf>
    <xf numFmtId="4" fontId="1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" fontId="12" fillId="0" borderId="36" xfId="0" applyNumberFormat="1" applyFont="1" applyBorder="1" applyAlignment="1">
      <alignment horizontal="center" wrapText="1"/>
    </xf>
    <xf numFmtId="4" fontId="12" fillId="0" borderId="37" xfId="0" applyNumberFormat="1" applyFont="1" applyBorder="1" applyAlignment="1">
      <alignment horizontal="center" wrapText="1"/>
    </xf>
    <xf numFmtId="4" fontId="12" fillId="0" borderId="38" xfId="0" applyNumberFormat="1" applyFont="1" applyBorder="1" applyAlignment="1">
      <alignment horizontal="center" wrapText="1"/>
    </xf>
    <xf numFmtId="4" fontId="12" fillId="0" borderId="39" xfId="0" applyNumberFormat="1" applyFont="1" applyBorder="1" applyAlignment="1">
      <alignment horizontal="center" wrapText="1"/>
    </xf>
    <xf numFmtId="4" fontId="20" fillId="0" borderId="25" xfId="0" applyNumberFormat="1" applyFont="1" applyBorder="1" applyAlignment="1">
      <alignment horizontal="center" vertical="center" wrapText="1"/>
    </xf>
    <xf numFmtId="4" fontId="9" fillId="0" borderId="40" xfId="0" applyNumberFormat="1" applyFont="1" applyBorder="1" applyAlignment="1">
      <alignment horizontal="center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left" vertical="center" wrapText="1"/>
    </xf>
    <xf numFmtId="4" fontId="9" fillId="0" borderId="42" xfId="0" applyNumberFormat="1" applyFont="1" applyBorder="1" applyAlignment="1">
      <alignment horizontal="center" vertical="center" wrapText="1"/>
    </xf>
    <xf numFmtId="4" fontId="10" fillId="0" borderId="43" xfId="0" applyNumberFormat="1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9" fillId="0" borderId="44" xfId="0" applyFont="1" applyBorder="1" applyAlignment="1">
      <alignment horizontal="left" vertical="center" wrapText="1"/>
    </xf>
    <xf numFmtId="4" fontId="10" fillId="0" borderId="45" xfId="0" applyNumberFormat="1" applyFont="1" applyFill="1" applyBorder="1" applyAlignment="1">
      <alignment wrapText="1"/>
    </xf>
    <xf numFmtId="4" fontId="13" fillId="0" borderId="45" xfId="0" applyNumberFormat="1" applyFont="1" applyFill="1" applyBorder="1" applyAlignment="1">
      <alignment wrapText="1"/>
    </xf>
    <xf numFmtId="4" fontId="13" fillId="0" borderId="45" xfId="0" applyNumberFormat="1" applyFont="1" applyBorder="1" applyAlignment="1">
      <alignment wrapText="1"/>
    </xf>
    <xf numFmtId="0" fontId="9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4" fontId="10" fillId="0" borderId="48" xfId="0" applyNumberFormat="1" applyFont="1" applyBorder="1" applyAlignment="1">
      <alignment wrapText="1"/>
    </xf>
    <xf numFmtId="4" fontId="13" fillId="0" borderId="48" xfId="0" applyNumberFormat="1" applyFont="1" applyBorder="1" applyAlignment="1">
      <alignment wrapText="1"/>
    </xf>
    <xf numFmtId="4" fontId="13" fillId="0" borderId="48" xfId="0" applyNumberFormat="1" applyFont="1" applyFill="1" applyBorder="1" applyAlignment="1">
      <alignment wrapText="1"/>
    </xf>
    <xf numFmtId="1" fontId="1" fillId="0" borderId="36" xfId="0" applyNumberFormat="1" applyFont="1" applyBorder="1" applyAlignment="1">
      <alignment horizontal="center" wrapText="1"/>
    </xf>
    <xf numFmtId="4" fontId="1" fillId="0" borderId="36" xfId="0" applyNumberFormat="1" applyFont="1" applyBorder="1" applyAlignment="1">
      <alignment wrapText="1"/>
    </xf>
    <xf numFmtId="2" fontId="5" fillId="0" borderId="43" xfId="0" applyNumberFormat="1" applyFont="1" applyBorder="1" applyAlignment="1">
      <alignment wrapText="1"/>
    </xf>
    <xf numFmtId="2" fontId="2" fillId="0" borderId="49" xfId="0" applyNumberFormat="1" applyFont="1" applyBorder="1" applyAlignment="1">
      <alignment wrapText="1"/>
    </xf>
    <xf numFmtId="2" fontId="2" fillId="0" borderId="50" xfId="0" applyNumberFormat="1" applyFont="1" applyFill="1" applyBorder="1" applyAlignment="1">
      <alignment wrapText="1"/>
    </xf>
    <xf numFmtId="2" fontId="2" fillId="0" borderId="50" xfId="0" applyNumberFormat="1" applyFont="1" applyBorder="1" applyAlignment="1">
      <alignment wrapText="1"/>
    </xf>
    <xf numFmtId="4" fontId="5" fillId="0" borderId="51" xfId="0" applyNumberFormat="1" applyFont="1" applyBorder="1" applyAlignment="1">
      <alignment wrapText="1"/>
    </xf>
    <xf numFmtId="2" fontId="1" fillId="0" borderId="52" xfId="0" applyNumberFormat="1" applyFont="1" applyBorder="1" applyAlignment="1">
      <alignment wrapText="1"/>
    </xf>
    <xf numFmtId="4" fontId="1" fillId="0" borderId="50" xfId="0" applyNumberFormat="1" applyFont="1" applyBorder="1" applyAlignment="1">
      <alignment wrapText="1"/>
    </xf>
    <xf numFmtId="2" fontId="1" fillId="0" borderId="50" xfId="0" applyNumberFormat="1" applyFont="1" applyBorder="1" applyAlignment="1">
      <alignment wrapText="1"/>
    </xf>
    <xf numFmtId="4" fontId="1" fillId="0" borderId="53" xfId="0" applyNumberFormat="1" applyFont="1" applyBorder="1" applyAlignment="1">
      <alignment wrapText="1"/>
    </xf>
    <xf numFmtId="4" fontId="12" fillId="35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4" fontId="10" fillId="0" borderId="36" xfId="0" applyNumberFormat="1" applyFont="1" applyBorder="1" applyAlignment="1">
      <alignment horizontal="center" wrapText="1"/>
    </xf>
    <xf numFmtId="4" fontId="10" fillId="0" borderId="52" xfId="0" applyNumberFormat="1" applyFont="1" applyBorder="1" applyAlignment="1">
      <alignment wrapText="1"/>
    </xf>
    <xf numFmtId="4" fontId="14" fillId="0" borderId="52" xfId="0" applyNumberFormat="1" applyFont="1" applyBorder="1" applyAlignment="1">
      <alignment wrapText="1"/>
    </xf>
    <xf numFmtId="4" fontId="27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4" fontId="17" fillId="0" borderId="0" xfId="0" applyNumberFormat="1" applyFont="1" applyBorder="1" applyAlignment="1">
      <alignment wrapText="1"/>
    </xf>
    <xf numFmtId="4" fontId="6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left" wrapText="1"/>
    </xf>
    <xf numFmtId="4" fontId="8" fillId="34" borderId="18" xfId="0" applyNumberFormat="1" applyFont="1" applyFill="1" applyBorder="1" applyAlignment="1">
      <alignment horizontal="right" wrapText="1"/>
    </xf>
    <xf numFmtId="4" fontId="8" fillId="34" borderId="11" xfId="0" applyNumberFormat="1" applyFont="1" applyFill="1" applyBorder="1" applyAlignment="1">
      <alignment horizontal="right" wrapText="1"/>
    </xf>
    <xf numFmtId="4" fontId="8" fillId="34" borderId="54" xfId="0" applyNumberFormat="1" applyFont="1" applyFill="1" applyBorder="1" applyAlignment="1">
      <alignment horizontal="right" wrapText="1"/>
    </xf>
    <xf numFmtId="4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horizontal="center" vertical="center" wrapText="1"/>
    </xf>
    <xf numFmtId="4" fontId="20" fillId="0" borderId="0" xfId="0" applyNumberFormat="1" applyFont="1" applyAlignment="1">
      <alignment horizontal="center" wrapText="1"/>
    </xf>
    <xf numFmtId="4" fontId="30" fillId="0" borderId="0" xfId="0" applyNumberFormat="1" applyFont="1" applyAlignment="1">
      <alignment wrapText="1"/>
    </xf>
    <xf numFmtId="3" fontId="29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4" fontId="0" fillId="0" borderId="0" xfId="0" applyNumberFormat="1" applyBorder="1" applyAlignment="1">
      <alignment horizontal="left" wrapText="1"/>
    </xf>
    <xf numFmtId="4" fontId="19" fillId="0" borderId="45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4" fontId="19" fillId="0" borderId="48" xfId="0" applyNumberFormat="1" applyFont="1" applyBorder="1" applyAlignment="1">
      <alignment wrapText="1"/>
    </xf>
    <xf numFmtId="4" fontId="5" fillId="34" borderId="25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wrapText="1"/>
    </xf>
    <xf numFmtId="4" fontId="5" fillId="32" borderId="36" xfId="0" applyNumberFormat="1" applyFont="1" applyFill="1" applyBorder="1" applyAlignment="1">
      <alignment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 wrapText="1"/>
    </xf>
    <xf numFmtId="4" fontId="16" fillId="0" borderId="0" xfId="0" applyNumberFormat="1" applyFont="1" applyBorder="1" applyAlignment="1">
      <alignment wrapText="1"/>
    </xf>
    <xf numFmtId="4" fontId="19" fillId="0" borderId="33" xfId="0" applyNumberFormat="1" applyFont="1" applyBorder="1" applyAlignment="1">
      <alignment wrapText="1"/>
    </xf>
    <xf numFmtId="4" fontId="12" fillId="0" borderId="55" xfId="0" applyNumberFormat="1" applyFont="1" applyBorder="1" applyAlignment="1">
      <alignment horizontal="center" vertical="center" wrapText="1"/>
    </xf>
    <xf numFmtId="4" fontId="10" fillId="0" borderId="56" xfId="0" applyNumberFormat="1" applyFont="1" applyBorder="1" applyAlignment="1">
      <alignment wrapText="1"/>
    </xf>
    <xf numFmtId="4" fontId="10" fillId="0" borderId="30" xfId="0" applyNumberFormat="1" applyFont="1" applyBorder="1" applyAlignment="1">
      <alignment wrapText="1"/>
    </xf>
    <xf numFmtId="4" fontId="10" fillId="0" borderId="57" xfId="0" applyNumberFormat="1" applyFont="1" applyBorder="1" applyAlignment="1">
      <alignment wrapText="1"/>
    </xf>
    <xf numFmtId="4" fontId="10" fillId="0" borderId="36" xfId="0" applyNumberFormat="1" applyFont="1" applyBorder="1" applyAlignment="1">
      <alignment wrapText="1"/>
    </xf>
    <xf numFmtId="4" fontId="12" fillId="32" borderId="28" xfId="0" applyNumberFormat="1" applyFont="1" applyFill="1" applyBorder="1" applyAlignment="1">
      <alignment horizontal="center" vertical="center" wrapText="1"/>
    </xf>
    <xf numFmtId="4" fontId="8" fillId="32" borderId="58" xfId="0" applyNumberFormat="1" applyFont="1" applyFill="1" applyBorder="1" applyAlignment="1">
      <alignment wrapText="1"/>
    </xf>
    <xf numFmtId="4" fontId="8" fillId="32" borderId="59" xfId="0" applyNumberFormat="1" applyFont="1" applyFill="1" applyBorder="1" applyAlignment="1">
      <alignment wrapText="1"/>
    </xf>
    <xf numFmtId="4" fontId="8" fillId="32" borderId="60" xfId="0" applyNumberFormat="1" applyFont="1" applyFill="1" applyBorder="1" applyAlignment="1">
      <alignment wrapText="1"/>
    </xf>
    <xf numFmtId="4" fontId="10" fillId="32" borderId="37" xfId="0" applyNumberFormat="1" applyFont="1" applyFill="1" applyBorder="1" applyAlignment="1">
      <alignment wrapText="1"/>
    </xf>
    <xf numFmtId="2" fontId="19" fillId="0" borderId="44" xfId="0" applyNumberFormat="1" applyFont="1" applyBorder="1" applyAlignment="1">
      <alignment wrapText="1"/>
    </xf>
    <xf numFmtId="4" fontId="19" fillId="0" borderId="61" xfId="0" applyNumberFormat="1" applyFont="1" applyBorder="1" applyAlignment="1">
      <alignment wrapText="1"/>
    </xf>
    <xf numFmtId="2" fontId="19" fillId="0" borderId="46" xfId="0" applyNumberFormat="1" applyFont="1" applyBorder="1" applyAlignment="1">
      <alignment wrapText="1"/>
    </xf>
    <xf numFmtId="2" fontId="19" fillId="0" borderId="47" xfId="0" applyNumberFormat="1" applyFont="1" applyBorder="1" applyAlignment="1">
      <alignment wrapText="1"/>
    </xf>
    <xf numFmtId="4" fontId="19" fillId="0" borderId="62" xfId="0" applyNumberFormat="1" applyFont="1" applyBorder="1" applyAlignment="1">
      <alignment wrapText="1"/>
    </xf>
    <xf numFmtId="4" fontId="14" fillId="0" borderId="43" xfId="0" applyNumberFormat="1" applyFont="1" applyBorder="1" applyAlignment="1">
      <alignment wrapText="1"/>
    </xf>
    <xf numFmtId="0" fontId="18" fillId="0" borderId="21" xfId="0" applyFont="1" applyFill="1" applyBorder="1" applyAlignment="1">
      <alignment horizontal="left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wrapText="1"/>
    </xf>
    <xf numFmtId="4" fontId="13" fillId="0" borderId="63" xfId="0" applyNumberFormat="1" applyFont="1" applyBorder="1" applyAlignment="1">
      <alignment wrapText="1"/>
    </xf>
    <xf numFmtId="4" fontId="13" fillId="0" borderId="64" xfId="0" applyNumberFormat="1" applyFont="1" applyBorder="1" applyAlignment="1">
      <alignment wrapText="1"/>
    </xf>
    <xf numFmtId="4" fontId="13" fillId="0" borderId="33" xfId="0" applyNumberFormat="1" applyFont="1" applyBorder="1" applyAlignment="1">
      <alignment wrapText="1"/>
    </xf>
    <xf numFmtId="4" fontId="13" fillId="0" borderId="65" xfId="0" applyNumberFormat="1" applyFont="1" applyBorder="1" applyAlignment="1">
      <alignment wrapText="1"/>
    </xf>
    <xf numFmtId="4" fontId="10" fillId="0" borderId="14" xfId="0" applyNumberFormat="1" applyFont="1" applyFill="1" applyBorder="1" applyAlignment="1">
      <alignment wrapText="1"/>
    </xf>
    <xf numFmtId="4" fontId="10" fillId="0" borderId="25" xfId="0" applyNumberFormat="1" applyFont="1" applyFill="1" applyBorder="1" applyAlignment="1">
      <alignment wrapText="1"/>
    </xf>
    <xf numFmtId="3" fontId="2" fillId="0" borderId="50" xfId="0" applyNumberFormat="1" applyFont="1" applyBorder="1" applyAlignment="1">
      <alignment wrapText="1"/>
    </xf>
    <xf numFmtId="3" fontId="2" fillId="0" borderId="53" xfId="0" applyNumberFormat="1" applyFont="1" applyBorder="1" applyAlignment="1">
      <alignment wrapText="1"/>
    </xf>
    <xf numFmtId="4" fontId="18" fillId="0" borderId="21" xfId="0" applyNumberFormat="1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4" fontId="2" fillId="0" borderId="66" xfId="0" applyNumberFormat="1" applyFont="1" applyBorder="1" applyAlignment="1">
      <alignment horizontal="center" vertical="center" wrapText="1"/>
    </xf>
    <xf numFmtId="4" fontId="2" fillId="0" borderId="67" xfId="0" applyNumberFormat="1" applyFont="1" applyBorder="1" applyAlignment="1">
      <alignment horizontal="center" vertical="center" wrapText="1"/>
    </xf>
    <xf numFmtId="4" fontId="5" fillId="0" borderId="68" xfId="0" applyNumberFormat="1" applyFont="1" applyBorder="1" applyAlignment="1">
      <alignment horizontal="center" vertical="center" wrapText="1"/>
    </xf>
    <xf numFmtId="4" fontId="2" fillId="0" borderId="66" xfId="0" applyNumberFormat="1" applyFont="1" applyFill="1" applyBorder="1" applyAlignment="1">
      <alignment horizontal="center" vertical="center" wrapText="1"/>
    </xf>
    <xf numFmtId="4" fontId="2" fillId="0" borderId="65" xfId="0" applyNumberFormat="1" applyFont="1" applyFill="1" applyBorder="1" applyAlignment="1">
      <alignment horizontal="center" vertical="center" wrapText="1"/>
    </xf>
    <xf numFmtId="4" fontId="2" fillId="0" borderId="65" xfId="0" applyNumberFormat="1" applyFont="1" applyBorder="1" applyAlignment="1">
      <alignment horizontal="center" vertical="center" wrapText="1"/>
    </xf>
    <xf numFmtId="4" fontId="5" fillId="0" borderId="69" xfId="0" applyNumberFormat="1" applyFont="1" applyBorder="1" applyAlignment="1">
      <alignment horizontal="center" vertical="center" wrapText="1"/>
    </xf>
    <xf numFmtId="4" fontId="5" fillId="0" borderId="70" xfId="0" applyNumberFormat="1" applyFont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12" fillId="0" borderId="25" xfId="0" applyNumberFormat="1" applyFont="1" applyBorder="1" applyAlignment="1">
      <alignment horizontal="center" vertical="center" wrapText="1"/>
    </xf>
    <xf numFmtId="4" fontId="8" fillId="34" borderId="70" xfId="0" applyNumberFormat="1" applyFont="1" applyFill="1" applyBorder="1" applyAlignment="1">
      <alignment horizontal="right" vertical="center" wrapText="1"/>
    </xf>
    <xf numFmtId="4" fontId="12" fillId="32" borderId="25" xfId="0" applyNumberFormat="1" applyFont="1" applyFill="1" applyBorder="1" applyAlignment="1">
      <alignment horizontal="center" vertical="center" wrapText="1"/>
    </xf>
    <xf numFmtId="4" fontId="5" fillId="32" borderId="7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wrapText="1"/>
    </xf>
    <xf numFmtId="4" fontId="10" fillId="0" borderId="21" xfId="0" applyNumberFormat="1" applyFont="1" applyFill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4" fontId="5" fillId="0" borderId="70" xfId="0" applyNumberFormat="1" applyFont="1" applyFill="1" applyBorder="1" applyAlignment="1">
      <alignment horizontal="right" vertical="center" wrapText="1"/>
    </xf>
    <xf numFmtId="4" fontId="32" fillId="0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" fontId="10" fillId="0" borderId="16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wrapText="1"/>
    </xf>
    <xf numFmtId="4" fontId="7" fillId="0" borderId="29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27" fillId="0" borderId="39" xfId="0" applyNumberFormat="1" applyFont="1" applyBorder="1" applyAlignment="1">
      <alignment horizontal="center" wrapText="1"/>
    </xf>
    <xf numFmtId="4" fontId="27" fillId="0" borderId="28" xfId="0" applyNumberFormat="1" applyFont="1" applyBorder="1" applyAlignment="1">
      <alignment horizontal="center" wrapText="1"/>
    </xf>
    <xf numFmtId="4" fontId="27" fillId="0" borderId="71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 wrapText="1"/>
    </xf>
    <xf numFmtId="4" fontId="10" fillId="0" borderId="36" xfId="0" applyNumberFormat="1" applyFont="1" applyFill="1" applyBorder="1" applyAlignment="1">
      <alignment horizontal="center" wrapText="1"/>
    </xf>
    <xf numFmtId="4" fontId="10" fillId="0" borderId="37" xfId="0" applyNumberFormat="1" applyFont="1" applyFill="1" applyBorder="1" applyAlignment="1">
      <alignment horizontal="center" wrapText="1"/>
    </xf>
    <xf numFmtId="4" fontId="10" fillId="0" borderId="38" xfId="0" applyNumberFormat="1" applyFont="1" applyFill="1" applyBorder="1" applyAlignment="1">
      <alignment horizontal="center" wrapText="1"/>
    </xf>
    <xf numFmtId="1" fontId="21" fillId="36" borderId="14" xfId="0" applyNumberFormat="1" applyFont="1" applyFill="1" applyBorder="1" applyAlignment="1">
      <alignment horizontal="right" vertical="center" wrapText="1"/>
    </xf>
    <xf numFmtId="1" fontId="21" fillId="36" borderId="27" xfId="0" applyNumberFormat="1" applyFont="1" applyFill="1" applyBorder="1" applyAlignment="1">
      <alignment horizontal="right" vertical="center" wrapText="1"/>
    </xf>
    <xf numFmtId="1" fontId="21" fillId="36" borderId="72" xfId="0" applyNumberFormat="1" applyFont="1" applyFill="1" applyBorder="1" applyAlignment="1">
      <alignment horizontal="right" vertical="center" wrapText="1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7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wrapText="1"/>
    </xf>
    <xf numFmtId="4" fontId="10" fillId="0" borderId="44" xfId="0" applyNumberFormat="1" applyFont="1" applyBorder="1" applyAlignment="1">
      <alignment horizontal="center" vertical="center" wrapText="1"/>
    </xf>
    <xf numFmtId="4" fontId="10" fillId="0" borderId="45" xfId="0" applyNumberFormat="1" applyFont="1" applyBorder="1" applyAlignment="1">
      <alignment horizontal="center" vertical="center" wrapText="1"/>
    </xf>
    <xf numFmtId="4" fontId="10" fillId="0" borderId="6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wrapText="1"/>
    </xf>
    <xf numFmtId="4" fontId="12" fillId="0" borderId="46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29" xfId="0" applyNumberFormat="1" applyFont="1" applyBorder="1" applyAlignment="1">
      <alignment horizontal="center" wrapText="1"/>
    </xf>
    <xf numFmtId="4" fontId="12" fillId="0" borderId="33" xfId="0" applyNumberFormat="1" applyFont="1" applyBorder="1" applyAlignment="1">
      <alignment horizontal="center" wrapText="1"/>
    </xf>
    <xf numFmtId="4" fontId="10" fillId="0" borderId="46" xfId="0" applyNumberFormat="1" applyFont="1" applyBorder="1" applyAlignment="1">
      <alignment horizontal="center" wrapText="1"/>
    </xf>
    <xf numFmtId="4" fontId="10" fillId="0" borderId="59" xfId="0" applyNumberFormat="1" applyFont="1" applyBorder="1" applyAlignment="1">
      <alignment horizontal="center" wrapText="1"/>
    </xf>
    <xf numFmtId="4" fontId="10" fillId="0" borderId="30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33" xfId="0" applyNumberFormat="1" applyFont="1" applyBorder="1" applyAlignment="1">
      <alignment horizontal="center" wrapText="1"/>
    </xf>
    <xf numFmtId="49" fontId="12" fillId="0" borderId="46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" fontId="10" fillId="0" borderId="58" xfId="0" applyNumberFormat="1" applyFont="1" applyBorder="1" applyAlignment="1">
      <alignment horizontal="center" vertical="center" wrapText="1"/>
    </xf>
    <xf numFmtId="4" fontId="10" fillId="0" borderId="56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wrapText="1"/>
    </xf>
    <xf numFmtId="171" fontId="8" fillId="32" borderId="13" xfId="0" applyNumberFormat="1" applyFont="1" applyFill="1" applyBorder="1" applyAlignment="1">
      <alignment horizontal="center" wrapText="1"/>
    </xf>
    <xf numFmtId="171" fontId="8" fillId="32" borderId="31" xfId="0" applyNumberFormat="1" applyFont="1" applyFill="1" applyBorder="1" applyAlignment="1">
      <alignment horizontal="center" wrapText="1"/>
    </xf>
    <xf numFmtId="166" fontId="8" fillId="32" borderId="13" xfId="0" applyNumberFormat="1" applyFont="1" applyFill="1" applyBorder="1" applyAlignment="1">
      <alignment horizontal="center" wrapText="1"/>
    </xf>
    <xf numFmtId="166" fontId="8" fillId="32" borderId="31" xfId="0" applyNumberFormat="1" applyFont="1" applyFill="1" applyBorder="1" applyAlignment="1">
      <alignment horizontal="center" wrapText="1"/>
    </xf>
    <xf numFmtId="166" fontId="8" fillId="32" borderId="20" xfId="0" applyNumberFormat="1" applyFont="1" applyFill="1" applyBorder="1" applyAlignment="1">
      <alignment horizontal="center" wrapText="1"/>
    </xf>
    <xf numFmtId="171" fontId="8" fillId="32" borderId="12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9" fontId="12" fillId="0" borderId="33" xfId="0" applyNumberFormat="1" applyFont="1" applyBorder="1" applyAlignment="1">
      <alignment horizontal="center" wrapText="1"/>
    </xf>
    <xf numFmtId="4" fontId="11" fillId="34" borderId="37" xfId="0" applyNumberFormat="1" applyFont="1" applyFill="1" applyBorder="1" applyAlignment="1">
      <alignment horizontal="center" wrapText="1"/>
    </xf>
    <xf numFmtId="3" fontId="28" fillId="0" borderId="0" xfId="0" applyNumberFormat="1" applyFont="1" applyBorder="1" applyAlignment="1">
      <alignment horizontal="center" wrapText="1"/>
    </xf>
    <xf numFmtId="4" fontId="12" fillId="0" borderId="36" xfId="0" applyNumberFormat="1" applyFont="1" applyBorder="1" applyAlignment="1">
      <alignment horizontal="center" wrapText="1"/>
    </xf>
    <xf numFmtId="4" fontId="12" fillId="0" borderId="47" xfId="0" applyNumberFormat="1" applyFont="1" applyBorder="1" applyAlignment="1">
      <alignment horizontal="center" wrapText="1"/>
    </xf>
    <xf numFmtId="4" fontId="12" fillId="0" borderId="48" xfId="0" applyNumberFormat="1" applyFont="1" applyBorder="1" applyAlignment="1">
      <alignment horizontal="center" wrapText="1"/>
    </xf>
    <xf numFmtId="4" fontId="12" fillId="0" borderId="73" xfId="0" applyNumberFormat="1" applyFont="1" applyBorder="1" applyAlignment="1">
      <alignment horizontal="center" wrapText="1"/>
    </xf>
    <xf numFmtId="4" fontId="12" fillId="0" borderId="62" xfId="0" applyNumberFormat="1" applyFont="1" applyBorder="1" applyAlignment="1">
      <alignment horizontal="center" wrapText="1"/>
    </xf>
    <xf numFmtId="3" fontId="28" fillId="0" borderId="0" xfId="0" applyNumberFormat="1" applyFont="1" applyBorder="1" applyAlignment="1">
      <alignment horizontal="left" wrapText="1"/>
    </xf>
    <xf numFmtId="1" fontId="27" fillId="0" borderId="0" xfId="0" applyNumberFormat="1" applyFont="1" applyBorder="1" applyAlignment="1">
      <alignment horizontal="left" wrapText="1"/>
    </xf>
    <xf numFmtId="3" fontId="14" fillId="0" borderId="0" xfId="0" applyNumberFormat="1" applyFont="1" applyFill="1" applyBorder="1" applyAlignment="1">
      <alignment horizontal="center" vertical="center" wrapText="1"/>
    </xf>
    <xf numFmtId="4" fontId="0" fillId="0" borderId="74" xfId="0" applyNumberFormat="1" applyBorder="1" applyAlignment="1">
      <alignment horizontal="center" vertical="center" wrapText="1"/>
    </xf>
    <xf numFmtId="4" fontId="0" fillId="0" borderId="58" xfId="0" applyNumberFormat="1" applyBorder="1" applyAlignment="1">
      <alignment horizontal="center" vertical="center" wrapText="1"/>
    </xf>
    <xf numFmtId="4" fontId="0" fillId="0" borderId="56" xfId="0" applyNumberFormat="1" applyBorder="1" applyAlignment="1">
      <alignment horizontal="center" vertical="center" wrapText="1"/>
    </xf>
    <xf numFmtId="4" fontId="16" fillId="0" borderId="18" xfId="0" applyNumberFormat="1" applyFont="1" applyBorder="1" applyAlignment="1">
      <alignment horizontal="center" vertical="center" wrapText="1"/>
    </xf>
    <xf numFmtId="4" fontId="16" fillId="0" borderId="75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7" fillId="34" borderId="37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left" wrapText="1"/>
    </xf>
    <xf numFmtId="166" fontId="5" fillId="32" borderId="20" xfId="0" applyNumberFormat="1" applyFont="1" applyFill="1" applyBorder="1" applyAlignment="1">
      <alignment horizontal="center" vertical="center" wrapText="1"/>
    </xf>
    <xf numFmtId="166" fontId="5" fillId="32" borderId="27" xfId="0" applyNumberFormat="1" applyFont="1" applyFill="1" applyBorder="1" applyAlignment="1">
      <alignment horizontal="center" vertical="center" wrapText="1"/>
    </xf>
    <xf numFmtId="166" fontId="5" fillId="32" borderId="76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166" fontId="4" fillId="32" borderId="20" xfId="0" applyNumberFormat="1" applyFont="1" applyFill="1" applyBorder="1" applyAlignment="1">
      <alignment horizontal="center" vertical="center" wrapText="1"/>
    </xf>
    <xf numFmtId="166" fontId="4" fillId="32" borderId="27" xfId="0" applyNumberFormat="1" applyFont="1" applyFill="1" applyBorder="1" applyAlignment="1">
      <alignment horizontal="center" vertical="center" wrapText="1"/>
    </xf>
    <xf numFmtId="166" fontId="4" fillId="32" borderId="76" xfId="0" applyNumberFormat="1" applyFont="1" applyFill="1" applyBorder="1" applyAlignment="1">
      <alignment horizontal="center" vertical="center" wrapText="1"/>
    </xf>
    <xf numFmtId="166" fontId="4" fillId="32" borderId="72" xfId="0" applyNumberFormat="1" applyFont="1" applyFill="1" applyBorder="1" applyAlignment="1">
      <alignment horizontal="center" vertical="center" wrapText="1"/>
    </xf>
    <xf numFmtId="1" fontId="21" fillId="36" borderId="14" xfId="0" applyNumberFormat="1" applyFont="1" applyFill="1" applyBorder="1" applyAlignment="1">
      <alignment horizontal="center" vertical="center" wrapText="1"/>
    </xf>
    <xf numFmtId="1" fontId="21" fillId="36" borderId="37" xfId="0" applyNumberFormat="1" applyFont="1" applyFill="1" applyBorder="1" applyAlignment="1">
      <alignment horizontal="center" vertical="center" wrapText="1"/>
    </xf>
    <xf numFmtId="166" fontId="5" fillId="32" borderId="72" xfId="0" applyNumberFormat="1" applyFont="1" applyFill="1" applyBorder="1" applyAlignment="1">
      <alignment horizontal="center" vertical="center" wrapText="1"/>
    </xf>
    <xf numFmtId="4" fontId="6" fillId="0" borderId="73" xfId="0" applyNumberFormat="1" applyFont="1" applyBorder="1" applyAlignment="1">
      <alignment horizontal="center" wrapText="1"/>
    </xf>
    <xf numFmtId="4" fontId="6" fillId="0" borderId="60" xfId="0" applyNumberFormat="1" applyFont="1" applyBorder="1" applyAlignment="1">
      <alignment horizontal="center" wrapText="1"/>
    </xf>
    <xf numFmtId="4" fontId="6" fillId="0" borderId="57" xfId="0" applyNumberFormat="1" applyFont="1" applyBorder="1" applyAlignment="1">
      <alignment horizontal="center" wrapText="1"/>
    </xf>
    <xf numFmtId="4" fontId="6" fillId="0" borderId="54" xfId="0" applyNumberFormat="1" applyFont="1" applyBorder="1" applyAlignment="1">
      <alignment horizontal="center" wrapText="1"/>
    </xf>
    <xf numFmtId="4" fontId="6" fillId="0" borderId="77" xfId="0" applyNumberFormat="1" applyFont="1" applyBorder="1" applyAlignment="1">
      <alignment horizontal="center" wrapText="1"/>
    </xf>
    <xf numFmtId="4" fontId="8" fillId="34" borderId="25" xfId="0" applyNumberFormat="1" applyFont="1" applyFill="1" applyBorder="1" applyAlignment="1">
      <alignment horizontal="center" wrapText="1"/>
    </xf>
    <xf numFmtId="4" fontId="6" fillId="34" borderId="25" xfId="0" applyNumberFormat="1" applyFont="1" applyFill="1" applyBorder="1" applyAlignment="1">
      <alignment horizontal="center" vertical="center" wrapText="1"/>
    </xf>
    <xf numFmtId="4" fontId="8" fillId="34" borderId="36" xfId="0" applyNumberFormat="1" applyFont="1" applyFill="1" applyBorder="1" applyAlignment="1">
      <alignment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wrapText="1"/>
    </xf>
    <xf numFmtId="4" fontId="23" fillId="0" borderId="0" xfId="0" applyNumberFormat="1" applyFont="1" applyFill="1" applyAlignment="1">
      <alignment wrapText="1"/>
    </xf>
    <xf numFmtId="4" fontId="6" fillId="34" borderId="36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80" zoomScaleNormal="80" zoomScalePageLayoutView="0" workbookViewId="0" topLeftCell="A1">
      <selection activeCell="N1" sqref="N1"/>
    </sheetView>
  </sheetViews>
  <sheetFormatPr defaultColWidth="17.625" defaultRowHeight="15.75"/>
  <cols>
    <col min="1" max="1" width="4.00390625" style="15" customWidth="1"/>
    <col min="2" max="2" width="27.00390625" style="12" customWidth="1"/>
    <col min="3" max="4" width="8.375" style="12" customWidth="1"/>
    <col min="5" max="5" width="8.125" style="12" customWidth="1"/>
    <col min="6" max="6" width="6.75390625" style="12" customWidth="1"/>
    <col min="7" max="7" width="10.75390625" style="12" customWidth="1"/>
    <col min="8" max="8" width="9.75390625" style="12" customWidth="1"/>
    <col min="9" max="9" width="10.00390625" style="12" customWidth="1"/>
    <col min="10" max="10" width="8.00390625" style="12" customWidth="1"/>
    <col min="11" max="11" width="10.25390625" style="12" customWidth="1"/>
    <col min="12" max="12" width="14.50390625" style="13" customWidth="1"/>
    <col min="13" max="13" width="19.50390625" style="19" customWidth="1"/>
    <col min="14" max="14" width="12.125" style="143" customWidth="1"/>
    <col min="15" max="15" width="12.125" style="143" hidden="1" customWidth="1"/>
    <col min="16" max="16384" width="17.625" style="12" customWidth="1"/>
  </cols>
  <sheetData>
    <row r="1" spans="1:14" ht="18" customHeight="1" thickBot="1">
      <c r="A1" s="249" t="s">
        <v>8</v>
      </c>
      <c r="B1" s="249"/>
      <c r="C1" s="249"/>
      <c r="D1" s="249"/>
      <c r="E1" s="249"/>
      <c r="F1" s="249"/>
      <c r="G1" s="249"/>
      <c r="L1" s="68"/>
      <c r="N1" s="89" t="s">
        <v>34</v>
      </c>
    </row>
    <row r="2" spans="1:15" ht="22.5" customHeight="1">
      <c r="A2" s="14"/>
      <c r="B2" s="11"/>
      <c r="C2" s="11"/>
      <c r="D2" s="11"/>
      <c r="E2" s="11"/>
      <c r="F2" s="11"/>
      <c r="G2" s="11"/>
      <c r="L2" s="224" t="s">
        <v>61</v>
      </c>
      <c r="M2" s="225"/>
      <c r="N2" s="225"/>
      <c r="O2" s="226"/>
    </row>
    <row r="3" spans="1:15" ht="22.5" customHeight="1">
      <c r="A3" s="263" t="s">
        <v>60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27"/>
      <c r="M3" s="228"/>
      <c r="N3" s="228"/>
      <c r="O3" s="229"/>
    </row>
    <row r="4" spans="1:15" ht="39.75" customHeight="1">
      <c r="A4" s="271" t="s">
        <v>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30" t="s">
        <v>62</v>
      </c>
      <c r="M4" s="231"/>
      <c r="N4" s="231"/>
      <c r="O4" s="232"/>
    </row>
    <row r="5" spans="3:15" ht="21.75" customHeight="1" thickBot="1">
      <c r="C5" s="275" t="s">
        <v>45</v>
      </c>
      <c r="D5" s="275"/>
      <c r="E5" s="275"/>
      <c r="F5" s="275"/>
      <c r="G5" s="275"/>
      <c r="H5" s="275"/>
      <c r="I5" s="275"/>
      <c r="J5" s="275"/>
      <c r="K5" s="275"/>
      <c r="L5" s="233" t="s">
        <v>63</v>
      </c>
      <c r="M5" s="234"/>
      <c r="N5" s="234"/>
      <c r="O5" s="235"/>
    </row>
    <row r="6" spans="1:15" s="33" customFormat="1" ht="28.5" customHeight="1">
      <c r="A6" s="31"/>
      <c r="B6" s="32" t="s">
        <v>0</v>
      </c>
      <c r="C6" s="246" t="s">
        <v>17</v>
      </c>
      <c r="D6" s="261"/>
      <c r="E6" s="261"/>
      <c r="F6" s="261"/>
      <c r="G6" s="262"/>
      <c r="H6" s="246" t="s">
        <v>7</v>
      </c>
      <c r="I6" s="247"/>
      <c r="J6" s="247"/>
      <c r="K6" s="248"/>
      <c r="L6" s="16"/>
      <c r="M6" s="20"/>
      <c r="N6" s="144"/>
      <c r="O6" s="144"/>
    </row>
    <row r="7" spans="1:15" s="35" customFormat="1" ht="27" customHeight="1">
      <c r="A7" s="34"/>
      <c r="B7" s="63">
        <v>410000</v>
      </c>
      <c r="C7" s="254">
        <f>ROUND(B7*50%,2)</f>
        <v>205000</v>
      </c>
      <c r="D7" s="255"/>
      <c r="E7" s="255"/>
      <c r="F7" s="255"/>
      <c r="G7" s="256"/>
      <c r="H7" s="254">
        <f>ROUND(B7*50%,2)</f>
        <v>205000</v>
      </c>
      <c r="I7" s="257"/>
      <c r="J7" s="257"/>
      <c r="K7" s="258"/>
      <c r="L7" s="17"/>
      <c r="M7" s="21"/>
      <c r="N7" s="145"/>
      <c r="O7" s="145"/>
    </row>
    <row r="8" spans="2:13" ht="24" customHeight="1">
      <c r="B8" s="272"/>
      <c r="C8" s="28"/>
      <c r="D8" s="55"/>
      <c r="E8" s="55"/>
      <c r="F8" s="55"/>
      <c r="G8" s="55"/>
      <c r="H8" s="259" t="s">
        <v>24</v>
      </c>
      <c r="I8" s="260"/>
      <c r="J8" s="260" t="s">
        <v>25</v>
      </c>
      <c r="K8" s="274"/>
      <c r="L8" s="264"/>
      <c r="M8" s="264"/>
    </row>
    <row r="9" spans="2:13" ht="24.75" customHeight="1" thickBot="1">
      <c r="B9" s="273"/>
      <c r="C9" s="27"/>
      <c r="D9" s="37"/>
      <c r="E9" s="37"/>
      <c r="F9" s="37"/>
      <c r="G9" s="37"/>
      <c r="H9" s="250">
        <f>ROUND(H7*50%,2)</f>
        <v>102500</v>
      </c>
      <c r="I9" s="251"/>
      <c r="J9" s="252">
        <f>ROUND(H7*50%,2)</f>
        <v>102500</v>
      </c>
      <c r="K9" s="253"/>
      <c r="L9" s="37"/>
      <c r="M9" s="36"/>
    </row>
    <row r="10" spans="1:15" ht="46.5" customHeight="1" thickBot="1">
      <c r="A10" s="26" t="s">
        <v>1</v>
      </c>
      <c r="B10" s="95" t="s">
        <v>10</v>
      </c>
      <c r="C10" s="106" t="s">
        <v>26</v>
      </c>
      <c r="D10" s="57" t="s">
        <v>27</v>
      </c>
      <c r="E10" s="62" t="s">
        <v>28</v>
      </c>
      <c r="F10" s="57" t="s">
        <v>29</v>
      </c>
      <c r="G10" s="166" t="s">
        <v>11</v>
      </c>
      <c r="H10" s="98" t="s">
        <v>4</v>
      </c>
      <c r="I10" s="97" t="s">
        <v>11</v>
      </c>
      <c r="J10" s="98" t="s">
        <v>4</v>
      </c>
      <c r="K10" s="97" t="s">
        <v>11</v>
      </c>
      <c r="L10" s="171" t="s">
        <v>5</v>
      </c>
      <c r="M10" s="311" t="s">
        <v>64</v>
      </c>
      <c r="N10" s="157"/>
      <c r="O10" s="158" t="s">
        <v>50</v>
      </c>
    </row>
    <row r="11" spans="1:15" ht="27" customHeight="1">
      <c r="A11" s="22">
        <v>1</v>
      </c>
      <c r="B11" s="110" t="s">
        <v>2</v>
      </c>
      <c r="C11" s="111">
        <f aca="true" t="shared" si="0" ref="C11:C16">D11+E11+F11</f>
        <v>670.72</v>
      </c>
      <c r="D11" s="112">
        <v>579</v>
      </c>
      <c r="E11" s="112">
        <v>67.72</v>
      </c>
      <c r="F11" s="113">
        <v>24</v>
      </c>
      <c r="G11" s="167">
        <f>ROUND(C18*C11,2)</f>
        <v>35414.8</v>
      </c>
      <c r="H11" s="176">
        <v>155</v>
      </c>
      <c r="I11" s="153">
        <f>ROUND(H18*H11,2)</f>
        <v>24941.13</v>
      </c>
      <c r="J11" s="153">
        <v>892</v>
      </c>
      <c r="K11" s="177">
        <f>ROUND(J18*J11,2)</f>
        <v>19989.07</v>
      </c>
      <c r="L11" s="172">
        <f aca="true" t="shared" si="1" ref="L11:L16">C11+H11+J11</f>
        <v>1717.72</v>
      </c>
      <c r="M11" s="140">
        <f aca="true" t="shared" si="2" ref="M11:M16">G11+I11+K11</f>
        <v>80345</v>
      </c>
      <c r="N11" s="185"/>
      <c r="O11" s="186"/>
    </row>
    <row r="12" spans="1:15" ht="27" customHeight="1">
      <c r="A12" s="22">
        <v>2</v>
      </c>
      <c r="B12" s="114" t="s">
        <v>9</v>
      </c>
      <c r="C12" s="109">
        <f t="shared" si="0"/>
        <v>370.57</v>
      </c>
      <c r="D12" s="108">
        <v>278</v>
      </c>
      <c r="E12" s="108">
        <v>68.57</v>
      </c>
      <c r="F12" s="108">
        <v>24</v>
      </c>
      <c r="G12" s="168">
        <f>ROUND(C18*C12,2)</f>
        <v>19566.53</v>
      </c>
      <c r="H12" s="178">
        <v>93</v>
      </c>
      <c r="I12" s="154">
        <f>ROUND(H18*H12,2)</f>
        <v>14964.68</v>
      </c>
      <c r="J12" s="154">
        <v>372</v>
      </c>
      <c r="K12" s="165">
        <f>ROUND(J18*J12,2)</f>
        <v>8336.25</v>
      </c>
      <c r="L12" s="173">
        <f t="shared" si="1"/>
        <v>835.5699999999999</v>
      </c>
      <c r="M12" s="141">
        <f t="shared" si="2"/>
        <v>42867.46</v>
      </c>
      <c r="N12" s="18"/>
      <c r="O12" s="187"/>
    </row>
    <row r="13" spans="1:15" ht="27" customHeight="1">
      <c r="A13" s="22">
        <v>3</v>
      </c>
      <c r="B13" s="114" t="s">
        <v>3</v>
      </c>
      <c r="C13" s="109">
        <f t="shared" si="0"/>
        <v>407.94</v>
      </c>
      <c r="D13" s="108">
        <v>288.8</v>
      </c>
      <c r="E13" s="108">
        <v>99.14</v>
      </c>
      <c r="F13" s="18">
        <v>20</v>
      </c>
      <c r="G13" s="168">
        <f>ROUND(C18*C13,2)</f>
        <v>21539.71</v>
      </c>
      <c r="H13" s="178">
        <v>54</v>
      </c>
      <c r="I13" s="154">
        <f>ROUND(H18*H13,2)</f>
        <v>8689.17</v>
      </c>
      <c r="J13" s="154">
        <v>720</v>
      </c>
      <c r="K13" s="165">
        <f>ROUND(J18*J13,2)</f>
        <v>16134.67</v>
      </c>
      <c r="L13" s="173">
        <f t="shared" si="1"/>
        <v>1181.94</v>
      </c>
      <c r="M13" s="141">
        <f t="shared" si="2"/>
        <v>46363.549999999996</v>
      </c>
      <c r="N13" s="18"/>
      <c r="O13" s="187"/>
    </row>
    <row r="14" spans="1:15" ht="27" customHeight="1">
      <c r="A14" s="22">
        <v>4</v>
      </c>
      <c r="B14" s="114" t="s">
        <v>32</v>
      </c>
      <c r="C14" s="109">
        <f t="shared" si="0"/>
        <v>1094.77</v>
      </c>
      <c r="D14" s="184">
        <v>896.2</v>
      </c>
      <c r="E14" s="184">
        <v>174.57</v>
      </c>
      <c r="F14" s="108">
        <v>24</v>
      </c>
      <c r="G14" s="168">
        <f>ROUND(C18*C14,2)</f>
        <v>57805.13</v>
      </c>
      <c r="H14" s="178">
        <v>160</v>
      </c>
      <c r="I14" s="154">
        <f>ROUND(H18*H14,2)</f>
        <v>25745.68</v>
      </c>
      <c r="J14" s="154">
        <v>1280</v>
      </c>
      <c r="K14" s="165">
        <f>ROUND(J18*J14,2)</f>
        <v>28683.87</v>
      </c>
      <c r="L14" s="173">
        <f t="shared" si="1"/>
        <v>2534.77</v>
      </c>
      <c r="M14" s="141">
        <f t="shared" si="2"/>
        <v>112234.68</v>
      </c>
      <c r="N14" s="18"/>
      <c r="O14" s="187"/>
    </row>
    <row r="15" spans="1:15" ht="27" customHeight="1">
      <c r="A15" s="22">
        <v>5</v>
      </c>
      <c r="B15" s="114" t="s">
        <v>46</v>
      </c>
      <c r="C15" s="109">
        <f t="shared" si="0"/>
        <v>479.29</v>
      </c>
      <c r="D15" s="108">
        <v>395</v>
      </c>
      <c r="E15" s="108">
        <v>64.29</v>
      </c>
      <c r="F15" s="108">
        <v>20</v>
      </c>
      <c r="G15" s="168">
        <f>ROUND(C18*C15,2)</f>
        <v>25307.07</v>
      </c>
      <c r="H15" s="178">
        <v>58</v>
      </c>
      <c r="I15" s="154">
        <f>ROUND(H18*H15,2)</f>
        <v>9332.81</v>
      </c>
      <c r="J15" s="154">
        <v>186</v>
      </c>
      <c r="K15" s="165">
        <f>ROUND(J18*J15,2)</f>
        <v>4168.12</v>
      </c>
      <c r="L15" s="173">
        <f t="shared" si="1"/>
        <v>723.29</v>
      </c>
      <c r="M15" s="141">
        <f t="shared" si="2"/>
        <v>38808</v>
      </c>
      <c r="N15" s="18"/>
      <c r="O15" s="187"/>
    </row>
    <row r="16" spans="1:15" ht="33.75" customHeight="1" thickBot="1">
      <c r="A16" s="22">
        <v>6</v>
      </c>
      <c r="B16" s="115" t="s">
        <v>23</v>
      </c>
      <c r="C16" s="116">
        <f t="shared" si="0"/>
        <v>859.2</v>
      </c>
      <c r="D16" s="118">
        <v>682.2</v>
      </c>
      <c r="E16" s="118">
        <v>153</v>
      </c>
      <c r="F16" s="117">
        <v>24</v>
      </c>
      <c r="G16" s="169">
        <f>ROUND(C18*C16,2)</f>
        <v>45366.76</v>
      </c>
      <c r="H16" s="179">
        <v>117</v>
      </c>
      <c r="I16" s="155">
        <f>ROUND(H18*H16,2)</f>
        <v>18826.53</v>
      </c>
      <c r="J16" s="155">
        <v>1124</v>
      </c>
      <c r="K16" s="180">
        <f>ROUND(J18*J16,2)</f>
        <v>25188.02</v>
      </c>
      <c r="L16" s="174">
        <f t="shared" si="1"/>
        <v>2100.2</v>
      </c>
      <c r="M16" s="142">
        <f t="shared" si="2"/>
        <v>89381.31</v>
      </c>
      <c r="N16" s="188"/>
      <c r="O16" s="187"/>
    </row>
    <row r="17" spans="1:15" s="13" customFormat="1" ht="33" customHeight="1" thickBot="1">
      <c r="A17" s="25"/>
      <c r="B17" s="132" t="s">
        <v>12</v>
      </c>
      <c r="C17" s="107">
        <f>SUM(C11:C16)</f>
        <v>3882.49</v>
      </c>
      <c r="D17" s="107">
        <f>SUM(D11:D16)</f>
        <v>3119.2</v>
      </c>
      <c r="E17" s="107">
        <f>SUM(E11:E16)</f>
        <v>627.29</v>
      </c>
      <c r="F17" s="107">
        <f>SUM(F11:F16)</f>
        <v>136</v>
      </c>
      <c r="G17" s="170">
        <f>SUM(G11:G16)</f>
        <v>205000.00000000003</v>
      </c>
      <c r="H17" s="133">
        <f aca="true" t="shared" si="3" ref="H17:M17">SUM(H11:H16)</f>
        <v>637</v>
      </c>
      <c r="I17" s="134">
        <f t="shared" si="3"/>
        <v>102500</v>
      </c>
      <c r="J17" s="134">
        <f t="shared" si="3"/>
        <v>4574</v>
      </c>
      <c r="K17" s="181">
        <f t="shared" si="3"/>
        <v>102500</v>
      </c>
      <c r="L17" s="175">
        <f t="shared" si="3"/>
        <v>9093.49</v>
      </c>
      <c r="M17" s="313">
        <f t="shared" si="3"/>
        <v>409999.99999999994</v>
      </c>
      <c r="N17" s="189"/>
      <c r="O17" s="190">
        <f>SUM(O11:O16)</f>
        <v>0</v>
      </c>
    </row>
    <row r="18" spans="1:15" s="43" customFormat="1" ht="31.5" thickBot="1">
      <c r="A18" s="14"/>
      <c r="B18" s="59" t="s">
        <v>20</v>
      </c>
      <c r="C18" s="267">
        <f>ROUND(C7/C17,6)</f>
        <v>52.801166</v>
      </c>
      <c r="D18" s="268"/>
      <c r="E18" s="268"/>
      <c r="F18" s="268"/>
      <c r="G18" s="269"/>
      <c r="H18" s="265">
        <f>ROUND(H9/H17,6)</f>
        <v>160.910518</v>
      </c>
      <c r="I18" s="266"/>
      <c r="J18" s="266">
        <f>ROUND(J9/J17,6)</f>
        <v>22.40927</v>
      </c>
      <c r="K18" s="270"/>
      <c r="M18" s="44"/>
      <c r="N18" s="146"/>
      <c r="O18" s="146"/>
    </row>
    <row r="19" spans="1:16" s="33" customFormat="1" ht="25.5">
      <c r="A19" s="31"/>
      <c r="B19" s="90" t="s">
        <v>0</v>
      </c>
      <c r="C19" s="246" t="s">
        <v>17</v>
      </c>
      <c r="D19" s="261"/>
      <c r="E19" s="261"/>
      <c r="F19" s="261"/>
      <c r="G19" s="248"/>
      <c r="H19" s="246" t="s">
        <v>36</v>
      </c>
      <c r="I19" s="247"/>
      <c r="J19" s="247"/>
      <c r="K19" s="262"/>
      <c r="L19" s="16"/>
      <c r="M19" s="314"/>
      <c r="N19" s="221"/>
      <c r="O19" s="222"/>
      <c r="P19" s="223"/>
    </row>
    <row r="20" spans="1:15" s="35" customFormat="1" ht="18">
      <c r="A20" s="34"/>
      <c r="B20" s="63">
        <v>10000</v>
      </c>
      <c r="C20" s="254">
        <f>B20</f>
        <v>10000</v>
      </c>
      <c r="D20" s="255"/>
      <c r="E20" s="255"/>
      <c r="F20" s="255"/>
      <c r="G20" s="258"/>
      <c r="H20" s="254">
        <v>0</v>
      </c>
      <c r="I20" s="257"/>
      <c r="J20" s="257"/>
      <c r="K20" s="258"/>
      <c r="L20" s="17"/>
      <c r="M20" s="315"/>
      <c r="N20" s="145"/>
      <c r="O20" s="145"/>
    </row>
    <row r="21" spans="2:13" ht="18">
      <c r="B21" s="272"/>
      <c r="C21" s="28"/>
      <c r="D21" s="55"/>
      <c r="E21" s="55"/>
      <c r="F21" s="55"/>
      <c r="G21" s="29"/>
      <c r="H21" s="259" t="s">
        <v>37</v>
      </c>
      <c r="I21" s="260"/>
      <c r="J21" s="260" t="s">
        <v>37</v>
      </c>
      <c r="K21" s="274"/>
      <c r="L21" s="91"/>
      <c r="M21" s="316"/>
    </row>
    <row r="22" spans="2:13" ht="18.75" thickBot="1">
      <c r="B22" s="277"/>
      <c r="C22" s="92"/>
      <c r="D22" s="93"/>
      <c r="E22" s="93"/>
      <c r="F22" s="93"/>
      <c r="G22" s="94"/>
      <c r="H22" s="278">
        <f>ROUND(H20*50%,2)</f>
        <v>0</v>
      </c>
      <c r="I22" s="279"/>
      <c r="J22" s="280">
        <f>ROUND(H20*50%,2)</f>
        <v>0</v>
      </c>
      <c r="K22" s="281"/>
      <c r="L22" s="37"/>
      <c r="M22" s="316"/>
    </row>
    <row r="23" spans="1:15" ht="39.75" thickBot="1">
      <c r="A23" s="26" t="s">
        <v>38</v>
      </c>
      <c r="B23" s="47" t="s">
        <v>10</v>
      </c>
      <c r="C23" s="96" t="s">
        <v>26</v>
      </c>
      <c r="D23" s="56" t="s">
        <v>27</v>
      </c>
      <c r="E23" s="56" t="s">
        <v>28</v>
      </c>
      <c r="F23" s="56" t="s">
        <v>29</v>
      </c>
      <c r="G23" s="23" t="s">
        <v>11</v>
      </c>
      <c r="H23" s="24" t="s">
        <v>4</v>
      </c>
      <c r="I23" s="23" t="s">
        <v>11</v>
      </c>
      <c r="J23" s="24" t="s">
        <v>4</v>
      </c>
      <c r="K23" s="23" t="s">
        <v>11</v>
      </c>
      <c r="L23" s="130" t="s">
        <v>5</v>
      </c>
      <c r="M23" s="311" t="s">
        <v>64</v>
      </c>
      <c r="N23" s="157"/>
      <c r="O23" s="158" t="s">
        <v>50</v>
      </c>
    </row>
    <row r="24" spans="1:15" s="1" customFormat="1" ht="27" customHeight="1" thickBot="1">
      <c r="A24" s="119">
        <v>7</v>
      </c>
      <c r="B24" s="120" t="s">
        <v>39</v>
      </c>
      <c r="C24" s="121">
        <f>D24+E24+F24</f>
        <v>98</v>
      </c>
      <c r="D24" s="122">
        <v>47</v>
      </c>
      <c r="E24" s="123">
        <v>36</v>
      </c>
      <c r="F24" s="124">
        <v>15</v>
      </c>
      <c r="G24" s="125">
        <f>C20</f>
        <v>10000</v>
      </c>
      <c r="H24" s="126">
        <v>0</v>
      </c>
      <c r="I24" s="127">
        <v>0</v>
      </c>
      <c r="J24" s="128">
        <v>0</v>
      </c>
      <c r="K24" s="129">
        <v>0</v>
      </c>
      <c r="L24" s="159">
        <f>C24+H24+J24</f>
        <v>98</v>
      </c>
      <c r="M24" s="317">
        <f>B20</f>
        <v>10000</v>
      </c>
      <c r="N24" s="191"/>
      <c r="O24" s="192">
        <f>M24-N24</f>
        <v>10000</v>
      </c>
    </row>
    <row r="25" spans="1:15" s="30" customFormat="1" ht="16.5" thickBot="1">
      <c r="A25" s="282" t="s">
        <v>44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76"/>
      <c r="M25" s="276"/>
      <c r="N25" s="243"/>
      <c r="O25" s="243"/>
    </row>
    <row r="26" spans="1:15" s="99" customFormat="1" ht="23.25" thickBot="1">
      <c r="A26" s="236" t="s">
        <v>40</v>
      </c>
      <c r="B26" s="237"/>
      <c r="C26" s="237"/>
      <c r="D26" s="237"/>
      <c r="E26" s="237"/>
      <c r="F26" s="237"/>
      <c r="G26" s="237"/>
      <c r="H26" s="238"/>
      <c r="I26" s="239">
        <f>M17+M24</f>
        <v>419999.99999999994</v>
      </c>
      <c r="J26" s="240"/>
      <c r="K26" s="101"/>
      <c r="L26" s="241"/>
      <c r="M26" s="241"/>
      <c r="N26" s="244"/>
      <c r="O26" s="244"/>
    </row>
    <row r="27" spans="1:15" s="9" customFormat="1" ht="2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47"/>
      <c r="N27" s="164"/>
      <c r="O27" s="164"/>
    </row>
    <row r="28" ht="15.75" thickBot="1"/>
    <row r="29" spans="1:15" s="99" customFormat="1" ht="43.5" customHeight="1" thickBot="1">
      <c r="A29" s="236" t="s">
        <v>49</v>
      </c>
      <c r="B29" s="237"/>
      <c r="C29" s="237"/>
      <c r="D29" s="237"/>
      <c r="E29" s="237"/>
      <c r="F29" s="237"/>
      <c r="G29" s="237"/>
      <c r="H29" s="238"/>
      <c r="I29" s="239">
        <f>I26+RAD!H30</f>
        <v>699999.9993884698</v>
      </c>
      <c r="J29" s="240"/>
      <c r="K29" s="101"/>
      <c r="L29" s="241"/>
      <c r="M29" s="241"/>
      <c r="N29" s="242"/>
      <c r="O29" s="242"/>
    </row>
    <row r="30" spans="11:15" ht="30" customHeight="1">
      <c r="K30" s="162"/>
      <c r="L30" s="245"/>
      <c r="M30" s="245"/>
      <c r="N30" s="163"/>
      <c r="O30" s="163"/>
    </row>
  </sheetData>
  <sheetProtection/>
  <mergeCells count="41">
    <mergeCell ref="L25:M25"/>
    <mergeCell ref="A26:H26"/>
    <mergeCell ref="I26:J26"/>
    <mergeCell ref="B21:B22"/>
    <mergeCell ref="H21:I21"/>
    <mergeCell ref="J21:K21"/>
    <mergeCell ref="H22:I22"/>
    <mergeCell ref="J22:K22"/>
    <mergeCell ref="A25:K25"/>
    <mergeCell ref="A4:K4"/>
    <mergeCell ref="B8:B9"/>
    <mergeCell ref="J8:K8"/>
    <mergeCell ref="H20:K20"/>
    <mergeCell ref="C20:G20"/>
    <mergeCell ref="C5:K5"/>
    <mergeCell ref="L8:M8"/>
    <mergeCell ref="C19:G19"/>
    <mergeCell ref="H19:K19"/>
    <mergeCell ref="H18:I18"/>
    <mergeCell ref="C18:G18"/>
    <mergeCell ref="J18:K18"/>
    <mergeCell ref="L30:M30"/>
    <mergeCell ref="H6:K6"/>
    <mergeCell ref="A1:G1"/>
    <mergeCell ref="H9:I9"/>
    <mergeCell ref="J9:K9"/>
    <mergeCell ref="C7:G7"/>
    <mergeCell ref="H7:K7"/>
    <mergeCell ref="H8:I8"/>
    <mergeCell ref="C6:G6"/>
    <mergeCell ref="A3:K3"/>
    <mergeCell ref="L2:O3"/>
    <mergeCell ref="L4:O4"/>
    <mergeCell ref="L5:O5"/>
    <mergeCell ref="A29:H29"/>
    <mergeCell ref="I29:J29"/>
    <mergeCell ref="L29:M29"/>
    <mergeCell ref="N29:O29"/>
    <mergeCell ref="N25:O25"/>
    <mergeCell ref="L26:M26"/>
    <mergeCell ref="N26:O26"/>
  </mergeCells>
  <printOptions/>
  <pageMargins left="0.55" right="0.16" top="0.17" bottom="0.23" header="0.39" footer="0.21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="80" zoomScaleNormal="80" zoomScalePageLayoutView="0" workbookViewId="0" topLeftCell="A16">
      <selection activeCell="O10" sqref="O10"/>
    </sheetView>
  </sheetViews>
  <sheetFormatPr defaultColWidth="17.625" defaultRowHeight="15.75"/>
  <cols>
    <col min="1" max="1" width="4.125" style="8" customWidth="1"/>
    <col min="2" max="2" width="29.375" style="9" customWidth="1"/>
    <col min="3" max="3" width="10.625" style="9" customWidth="1"/>
    <col min="4" max="4" width="10.00390625" style="9" customWidth="1"/>
    <col min="5" max="5" width="9.25390625" style="9" customWidth="1"/>
    <col min="6" max="6" width="8.375" style="9" customWidth="1"/>
    <col min="7" max="7" width="12.00390625" style="9" customWidth="1"/>
    <col min="8" max="8" width="9.75390625" style="9" customWidth="1"/>
    <col min="9" max="9" width="11.125" style="9" customWidth="1"/>
    <col min="10" max="10" width="13.375" style="4" customWidth="1"/>
    <col min="11" max="11" width="19.375" style="2" customWidth="1"/>
    <col min="12" max="12" width="13.625" style="149" customWidth="1"/>
    <col min="13" max="13" width="13.625" style="149" hidden="1" customWidth="1"/>
    <col min="14" max="16384" width="17.625" style="9" customWidth="1"/>
  </cols>
  <sheetData>
    <row r="1" spans="1:13" s="1" customFormat="1" ht="15.75" customHeight="1">
      <c r="A1" s="292" t="s">
        <v>8</v>
      </c>
      <c r="B1" s="292"/>
      <c r="C1" s="292"/>
      <c r="D1" s="292"/>
      <c r="E1" s="292"/>
      <c r="F1" s="292"/>
      <c r="G1" s="292"/>
      <c r="J1" s="136"/>
      <c r="L1" s="137" t="s">
        <v>35</v>
      </c>
      <c r="M1" s="148"/>
    </row>
    <row r="2" spans="9:11" ht="34.5" customHeight="1" thickBot="1">
      <c r="I2" s="10"/>
      <c r="J2" s="135"/>
      <c r="K2" s="135"/>
    </row>
    <row r="3" spans="2:13" ht="32.25" customHeight="1">
      <c r="B3" s="263" t="s">
        <v>60</v>
      </c>
      <c r="C3" s="263"/>
      <c r="D3" s="263"/>
      <c r="E3" s="263"/>
      <c r="F3" s="263"/>
      <c r="G3" s="263"/>
      <c r="H3" s="263"/>
      <c r="I3" s="67"/>
      <c r="J3" s="224" t="s">
        <v>61</v>
      </c>
      <c r="K3" s="225"/>
      <c r="L3" s="225"/>
      <c r="M3" s="226"/>
    </row>
    <row r="4" spans="2:13" ht="22.5" customHeight="1">
      <c r="B4" s="290" t="s">
        <v>18</v>
      </c>
      <c r="C4" s="290"/>
      <c r="D4" s="290"/>
      <c r="E4" s="290"/>
      <c r="F4" s="290"/>
      <c r="G4" s="290"/>
      <c r="H4" s="290"/>
      <c r="I4" s="39"/>
      <c r="J4" s="230" t="s">
        <v>62</v>
      </c>
      <c r="K4" s="231"/>
      <c r="L4" s="231"/>
      <c r="M4" s="232"/>
    </row>
    <row r="5" spans="3:13" ht="24.75" customHeight="1" thickBot="1">
      <c r="C5" s="291" t="s">
        <v>45</v>
      </c>
      <c r="D5" s="291"/>
      <c r="E5" s="291"/>
      <c r="F5" s="291"/>
      <c r="G5" s="291"/>
      <c r="H5" s="291"/>
      <c r="I5" s="291"/>
      <c r="J5" s="233" t="s">
        <v>63</v>
      </c>
      <c r="K5" s="234"/>
      <c r="L5" s="234"/>
      <c r="M5" s="235"/>
    </row>
    <row r="6" spans="2:10" ht="33.75" customHeight="1">
      <c r="B6" s="72" t="s">
        <v>13</v>
      </c>
      <c r="C6" s="285" t="s">
        <v>19</v>
      </c>
      <c r="D6" s="286"/>
      <c r="E6" s="286"/>
      <c r="F6" s="286"/>
      <c r="G6" s="287"/>
      <c r="H6" s="288" t="s">
        <v>14</v>
      </c>
      <c r="I6" s="289"/>
      <c r="J6" s="6"/>
    </row>
    <row r="7" spans="1:13" s="3" customFormat="1" ht="30" customHeight="1" thickBot="1">
      <c r="A7" s="38"/>
      <c r="B7" s="66">
        <v>280000</v>
      </c>
      <c r="C7" s="306">
        <f>ROUND(B7*90%,2)</f>
        <v>252000</v>
      </c>
      <c r="D7" s="307"/>
      <c r="E7" s="307"/>
      <c r="F7" s="307"/>
      <c r="G7" s="308"/>
      <c r="H7" s="309">
        <f>ROUND(B7*10%,2)</f>
        <v>28000</v>
      </c>
      <c r="I7" s="310"/>
      <c r="J7" s="298"/>
      <c r="K7" s="298"/>
      <c r="L7" s="138"/>
      <c r="M7" s="138"/>
    </row>
    <row r="8" spans="2:10" ht="21" customHeight="1" hidden="1">
      <c r="B8" s="52"/>
      <c r="C8" s="46"/>
      <c r="D8" s="46"/>
      <c r="E8" s="46"/>
      <c r="F8" s="46"/>
      <c r="G8" s="46"/>
      <c r="H8" s="40"/>
      <c r="I8" s="41"/>
      <c r="J8" s="7"/>
    </row>
    <row r="9" spans="2:10" ht="14.25" customHeight="1" hidden="1">
      <c r="B9" s="52"/>
      <c r="C9" s="46"/>
      <c r="D9" s="46"/>
      <c r="E9" s="46"/>
      <c r="F9" s="46"/>
      <c r="G9" s="46"/>
      <c r="H9" s="40"/>
      <c r="I9" s="41"/>
      <c r="J9" s="7"/>
    </row>
    <row r="10" spans="1:13" s="5" customFormat="1" ht="46.5" customHeight="1" thickBot="1">
      <c r="A10" s="48" t="s">
        <v>15</v>
      </c>
      <c r="B10" s="53" t="s">
        <v>10</v>
      </c>
      <c r="C10" s="205" t="s">
        <v>26</v>
      </c>
      <c r="D10" s="56" t="s">
        <v>27</v>
      </c>
      <c r="E10" s="58" t="s">
        <v>28</v>
      </c>
      <c r="F10" s="62" t="s">
        <v>29</v>
      </c>
      <c r="G10" s="45" t="s">
        <v>11</v>
      </c>
      <c r="H10" s="42" t="s">
        <v>16</v>
      </c>
      <c r="I10" s="45" t="s">
        <v>11</v>
      </c>
      <c r="J10" s="207" t="s">
        <v>5</v>
      </c>
      <c r="K10" s="311" t="s">
        <v>64</v>
      </c>
      <c r="L10" s="209"/>
      <c r="M10" s="158" t="s">
        <v>50</v>
      </c>
    </row>
    <row r="11" spans="1:13" s="5" customFormat="1" ht="28.5" customHeight="1">
      <c r="A11" s="49">
        <v>1</v>
      </c>
      <c r="B11" s="193" t="s">
        <v>51</v>
      </c>
      <c r="C11" s="203">
        <f>D11+E11+F11</f>
        <v>1759.25</v>
      </c>
      <c r="D11" s="161">
        <v>1523.25</v>
      </c>
      <c r="E11" s="204">
        <v>201</v>
      </c>
      <c r="F11" s="204">
        <v>35</v>
      </c>
      <c r="G11" s="103">
        <f>C11*C28</f>
        <v>96148.68256275</v>
      </c>
      <c r="H11" s="194">
        <v>30</v>
      </c>
      <c r="I11" s="216">
        <f>H11*H28</f>
        <v>9333.33333</v>
      </c>
      <c r="J11" s="208">
        <f aca="true" t="shared" si="0" ref="J11:J26">C11+H11</f>
        <v>1789.25</v>
      </c>
      <c r="K11" s="206">
        <f aca="true" t="shared" si="1" ref="K11:K26">G11+I11</f>
        <v>105482.01589274999</v>
      </c>
      <c r="L11" s="210"/>
      <c r="M11" s="212">
        <f>K11-L11</f>
        <v>105482.01589274999</v>
      </c>
    </row>
    <row r="12" spans="1:13" s="5" customFormat="1" ht="36.75" customHeight="1">
      <c r="A12" s="54">
        <v>2</v>
      </c>
      <c r="B12" s="69" t="s">
        <v>33</v>
      </c>
      <c r="C12" s="64">
        <f aca="true" t="shared" si="2" ref="C12:C17">D12+E12+F12</f>
        <v>707.05</v>
      </c>
      <c r="D12" s="87">
        <v>518.05</v>
      </c>
      <c r="E12" s="86">
        <v>154</v>
      </c>
      <c r="F12" s="86">
        <v>35</v>
      </c>
      <c r="G12" s="103">
        <f>C12*C28</f>
        <v>38642.561322149995</v>
      </c>
      <c r="H12" s="88">
        <v>30</v>
      </c>
      <c r="I12" s="217">
        <f>H12*H28</f>
        <v>9333.33333</v>
      </c>
      <c r="J12" s="208">
        <f t="shared" si="0"/>
        <v>737.05</v>
      </c>
      <c r="K12" s="206">
        <f t="shared" si="1"/>
        <v>47975.89465215</v>
      </c>
      <c r="L12" s="211"/>
      <c r="M12" s="212">
        <f>K12-L12</f>
        <v>47975.89465215</v>
      </c>
    </row>
    <row r="13" spans="1:13" s="73" customFormat="1" ht="36.75" customHeight="1">
      <c r="A13" s="49">
        <v>3</v>
      </c>
      <c r="B13" s="105" t="s">
        <v>42</v>
      </c>
      <c r="C13" s="102">
        <f>D13+E13+F13</f>
        <v>305</v>
      </c>
      <c r="D13" s="87">
        <v>182</v>
      </c>
      <c r="E13" s="86">
        <v>88</v>
      </c>
      <c r="F13" s="86">
        <v>35</v>
      </c>
      <c r="G13" s="103">
        <f>C13*C28</f>
        <v>16669.233014999998</v>
      </c>
      <c r="H13" s="104">
        <v>30</v>
      </c>
      <c r="I13" s="218">
        <f>H13*H28</f>
        <v>9333.33333</v>
      </c>
      <c r="J13" s="208">
        <f t="shared" si="0"/>
        <v>335</v>
      </c>
      <c r="K13" s="206">
        <f t="shared" si="1"/>
        <v>26002.566345</v>
      </c>
      <c r="L13" s="213"/>
      <c r="M13" s="212">
        <f aca="true" t="shared" si="3" ref="M13:M26">K13-L13</f>
        <v>26002.566345</v>
      </c>
    </row>
    <row r="14" spans="1:13" s="73" customFormat="1" ht="36.75" customHeight="1">
      <c r="A14" s="54">
        <v>4</v>
      </c>
      <c r="B14" s="182" t="s">
        <v>47</v>
      </c>
      <c r="C14" s="102">
        <f>D14+E14+F14</f>
        <v>678</v>
      </c>
      <c r="D14" s="87">
        <v>582</v>
      </c>
      <c r="E14" s="86">
        <v>61</v>
      </c>
      <c r="F14" s="86">
        <v>35</v>
      </c>
      <c r="G14" s="103">
        <f>C14*C28</f>
        <v>37054.885193999995</v>
      </c>
      <c r="H14" s="161">
        <v>0</v>
      </c>
      <c r="I14" s="160">
        <v>0</v>
      </c>
      <c r="J14" s="208">
        <f t="shared" si="0"/>
        <v>678</v>
      </c>
      <c r="K14" s="206">
        <f t="shared" si="1"/>
        <v>37054.885193999995</v>
      </c>
      <c r="L14" s="213"/>
      <c r="M14" s="212">
        <f t="shared" si="3"/>
        <v>37054.885193999995</v>
      </c>
    </row>
    <row r="15" spans="1:13" s="73" customFormat="1" ht="36.75" customHeight="1">
      <c r="A15" s="49">
        <v>5</v>
      </c>
      <c r="B15" s="182" t="s">
        <v>48</v>
      </c>
      <c r="C15" s="102">
        <f>D15+E15+F15</f>
        <v>356.33</v>
      </c>
      <c r="D15" s="220">
        <v>270</v>
      </c>
      <c r="E15" s="86">
        <v>59.33</v>
      </c>
      <c r="F15" s="86">
        <v>27</v>
      </c>
      <c r="G15" s="103">
        <f>C15*C28</f>
        <v>19474.582951589997</v>
      </c>
      <c r="H15" s="161">
        <v>0</v>
      </c>
      <c r="I15" s="160">
        <v>0</v>
      </c>
      <c r="J15" s="208">
        <f t="shared" si="0"/>
        <v>356.33</v>
      </c>
      <c r="K15" s="206">
        <f t="shared" si="1"/>
        <v>19474.582951589997</v>
      </c>
      <c r="L15" s="213"/>
      <c r="M15" s="212">
        <f t="shared" si="3"/>
        <v>19474.582951589997</v>
      </c>
    </row>
    <row r="16" spans="1:13" s="73" customFormat="1" ht="36.75" customHeight="1">
      <c r="A16" s="54">
        <v>6</v>
      </c>
      <c r="B16" s="70" t="s">
        <v>30</v>
      </c>
      <c r="C16" s="64">
        <f t="shared" si="2"/>
        <v>240.32999999999998</v>
      </c>
      <c r="D16" s="87">
        <v>144</v>
      </c>
      <c r="E16" s="86">
        <v>61.33</v>
      </c>
      <c r="F16" s="86">
        <v>35</v>
      </c>
      <c r="G16" s="65">
        <f>C16*C28</f>
        <v>13134.809083589998</v>
      </c>
      <c r="H16" s="50">
        <v>0</v>
      </c>
      <c r="I16" s="51">
        <v>0</v>
      </c>
      <c r="J16" s="208">
        <f t="shared" si="0"/>
        <v>240.32999999999998</v>
      </c>
      <c r="K16" s="206">
        <f t="shared" si="1"/>
        <v>13134.809083589998</v>
      </c>
      <c r="L16" s="213"/>
      <c r="M16" s="212">
        <f t="shared" si="3"/>
        <v>13134.809083589998</v>
      </c>
    </row>
    <row r="17" spans="1:13" s="73" customFormat="1" ht="36.75" customHeight="1">
      <c r="A17" s="49">
        <v>7</v>
      </c>
      <c r="B17" s="71" t="s">
        <v>31</v>
      </c>
      <c r="C17" s="64">
        <f t="shared" si="2"/>
        <v>146.25</v>
      </c>
      <c r="D17" s="87">
        <v>73.25</v>
      </c>
      <c r="E17" s="86">
        <v>56</v>
      </c>
      <c r="F17" s="86">
        <v>17</v>
      </c>
      <c r="G17" s="65">
        <f>C17*C28</f>
        <v>7993.03386375</v>
      </c>
      <c r="H17" s="60">
        <v>0</v>
      </c>
      <c r="I17" s="61">
        <v>0</v>
      </c>
      <c r="J17" s="208">
        <f t="shared" si="0"/>
        <v>146.25</v>
      </c>
      <c r="K17" s="206">
        <f t="shared" si="1"/>
        <v>7993.03386375</v>
      </c>
      <c r="L17" s="213"/>
      <c r="M17" s="212">
        <f t="shared" si="3"/>
        <v>7993.03386375</v>
      </c>
    </row>
    <row r="18" spans="1:13" s="73" customFormat="1" ht="25.5" customHeight="1">
      <c r="A18" s="49"/>
      <c r="B18" s="195"/>
      <c r="C18" s="64"/>
      <c r="D18" s="87"/>
      <c r="E18" s="86"/>
      <c r="F18" s="86"/>
      <c r="G18" s="65"/>
      <c r="H18" s="196"/>
      <c r="I18" s="197"/>
      <c r="J18" s="208"/>
      <c r="K18" s="206"/>
      <c r="L18" s="214"/>
      <c r="M18" s="212"/>
    </row>
    <row r="19" spans="1:13" s="73" customFormat="1" ht="30" customHeight="1">
      <c r="A19" s="54">
        <v>8</v>
      </c>
      <c r="B19" s="195" t="s">
        <v>52</v>
      </c>
      <c r="C19" s="64">
        <f aca="true" t="shared" si="4" ref="C19:C26">D19+E19+F19</f>
        <v>25.869999999999997</v>
      </c>
      <c r="D19" s="87">
        <v>9.44</v>
      </c>
      <c r="E19" s="86">
        <v>6.43</v>
      </c>
      <c r="F19" s="86">
        <v>10</v>
      </c>
      <c r="G19" s="65">
        <f>C19*C28</f>
        <v>1413.8788790099998</v>
      </c>
      <c r="H19" s="196">
        <v>0</v>
      </c>
      <c r="I19" s="197">
        <v>0</v>
      </c>
      <c r="J19" s="208">
        <f t="shared" si="0"/>
        <v>25.869999999999997</v>
      </c>
      <c r="K19" s="206">
        <f t="shared" si="1"/>
        <v>1413.8788790099998</v>
      </c>
      <c r="L19" s="214"/>
      <c r="M19" s="212">
        <f t="shared" si="3"/>
        <v>1413.8788790099998</v>
      </c>
    </row>
    <row r="20" spans="1:13" s="73" customFormat="1" ht="25.5" customHeight="1">
      <c r="A20" s="49">
        <v>9</v>
      </c>
      <c r="B20" s="195" t="s">
        <v>53</v>
      </c>
      <c r="C20" s="64">
        <f t="shared" si="4"/>
        <v>14.71</v>
      </c>
      <c r="D20" s="87">
        <v>2.57</v>
      </c>
      <c r="E20" s="86">
        <v>2.14</v>
      </c>
      <c r="F20" s="86">
        <v>10</v>
      </c>
      <c r="G20" s="65">
        <f>C20*C28</f>
        <v>803.94891033</v>
      </c>
      <c r="H20" s="196">
        <v>0</v>
      </c>
      <c r="I20" s="197">
        <v>0</v>
      </c>
      <c r="J20" s="208">
        <f t="shared" si="0"/>
        <v>14.71</v>
      </c>
      <c r="K20" s="206">
        <f t="shared" si="1"/>
        <v>803.94891033</v>
      </c>
      <c r="L20" s="214"/>
      <c r="M20" s="212">
        <f t="shared" si="3"/>
        <v>803.94891033</v>
      </c>
    </row>
    <row r="21" spans="1:13" s="73" customFormat="1" ht="25.5" customHeight="1">
      <c r="A21" s="54">
        <v>10</v>
      </c>
      <c r="B21" s="195" t="s">
        <v>54</v>
      </c>
      <c r="C21" s="64">
        <f t="shared" si="4"/>
        <v>18.25</v>
      </c>
      <c r="D21" s="87">
        <v>5.04</v>
      </c>
      <c r="E21" s="86">
        <v>3.21</v>
      </c>
      <c r="F21" s="86">
        <v>10</v>
      </c>
      <c r="G21" s="65">
        <f>C21*C28</f>
        <v>997.42131975</v>
      </c>
      <c r="H21" s="196">
        <v>0</v>
      </c>
      <c r="I21" s="197">
        <v>0</v>
      </c>
      <c r="J21" s="208">
        <f t="shared" si="0"/>
        <v>18.25</v>
      </c>
      <c r="K21" s="206">
        <f t="shared" si="1"/>
        <v>997.42131975</v>
      </c>
      <c r="L21" s="214"/>
      <c r="M21" s="212">
        <f t="shared" si="3"/>
        <v>997.42131975</v>
      </c>
    </row>
    <row r="22" spans="1:13" s="73" customFormat="1" ht="25.5" customHeight="1">
      <c r="A22" s="49">
        <v>11</v>
      </c>
      <c r="B22" s="195" t="s">
        <v>55</v>
      </c>
      <c r="C22" s="64">
        <f t="shared" si="4"/>
        <v>14.85</v>
      </c>
      <c r="D22" s="87">
        <v>2.71</v>
      </c>
      <c r="E22" s="86">
        <v>2.14</v>
      </c>
      <c r="F22" s="86">
        <v>10</v>
      </c>
      <c r="G22" s="65">
        <f>C22*C28</f>
        <v>811.6003615499999</v>
      </c>
      <c r="H22" s="196">
        <v>0</v>
      </c>
      <c r="I22" s="197">
        <v>0</v>
      </c>
      <c r="J22" s="208">
        <f t="shared" si="0"/>
        <v>14.85</v>
      </c>
      <c r="K22" s="206">
        <f t="shared" si="1"/>
        <v>811.6003615499999</v>
      </c>
      <c r="L22" s="214"/>
      <c r="M22" s="212">
        <f t="shared" si="3"/>
        <v>811.6003615499999</v>
      </c>
    </row>
    <row r="23" spans="1:13" s="73" customFormat="1" ht="32.25" customHeight="1">
      <c r="A23" s="54">
        <v>12</v>
      </c>
      <c r="B23" s="195" t="s">
        <v>56</v>
      </c>
      <c r="C23" s="64">
        <f t="shared" si="4"/>
        <v>54</v>
      </c>
      <c r="D23" s="87">
        <v>21</v>
      </c>
      <c r="E23" s="86">
        <v>21</v>
      </c>
      <c r="F23" s="86">
        <v>12</v>
      </c>
      <c r="G23" s="65">
        <f>C23*C28</f>
        <v>2951.274042</v>
      </c>
      <c r="H23" s="196">
        <v>0</v>
      </c>
      <c r="I23" s="197">
        <v>0</v>
      </c>
      <c r="J23" s="208">
        <f t="shared" si="0"/>
        <v>54</v>
      </c>
      <c r="K23" s="206">
        <f t="shared" si="1"/>
        <v>2951.274042</v>
      </c>
      <c r="L23" s="214"/>
      <c r="M23" s="212">
        <f t="shared" si="3"/>
        <v>2951.274042</v>
      </c>
    </row>
    <row r="24" spans="1:13" s="73" customFormat="1" ht="25.5" customHeight="1">
      <c r="A24" s="49">
        <v>13</v>
      </c>
      <c r="B24" s="195" t="s">
        <v>57</v>
      </c>
      <c r="C24" s="64">
        <f t="shared" si="4"/>
        <v>47</v>
      </c>
      <c r="D24" s="87">
        <v>15</v>
      </c>
      <c r="E24" s="86">
        <v>15</v>
      </c>
      <c r="F24" s="86">
        <v>17</v>
      </c>
      <c r="G24" s="65">
        <f>C24*C28</f>
        <v>2568.701481</v>
      </c>
      <c r="H24" s="196">
        <v>0</v>
      </c>
      <c r="I24" s="197">
        <v>0</v>
      </c>
      <c r="J24" s="208">
        <f t="shared" si="0"/>
        <v>47</v>
      </c>
      <c r="K24" s="206">
        <f t="shared" si="1"/>
        <v>2568.701481</v>
      </c>
      <c r="L24" s="214"/>
      <c r="M24" s="212">
        <f t="shared" si="3"/>
        <v>2568.701481</v>
      </c>
    </row>
    <row r="25" spans="1:13" s="73" customFormat="1" ht="25.5" customHeight="1">
      <c r="A25" s="54">
        <v>14</v>
      </c>
      <c r="B25" s="195" t="s">
        <v>58</v>
      </c>
      <c r="C25" s="64">
        <f t="shared" si="4"/>
        <v>29</v>
      </c>
      <c r="D25" s="87">
        <v>9.5</v>
      </c>
      <c r="E25" s="86">
        <v>7.5</v>
      </c>
      <c r="F25" s="86">
        <v>12</v>
      </c>
      <c r="G25" s="65">
        <f>C25*C28</f>
        <v>1584.9434669999998</v>
      </c>
      <c r="H25" s="196">
        <v>0</v>
      </c>
      <c r="I25" s="197">
        <v>0</v>
      </c>
      <c r="J25" s="208">
        <f t="shared" si="0"/>
        <v>29</v>
      </c>
      <c r="K25" s="206">
        <f t="shared" si="1"/>
        <v>1584.9434669999998</v>
      </c>
      <c r="L25" s="214"/>
      <c r="M25" s="212">
        <f t="shared" si="3"/>
        <v>1584.9434669999998</v>
      </c>
    </row>
    <row r="26" spans="1:13" s="73" customFormat="1" ht="25.5" customHeight="1" thickBot="1">
      <c r="A26" s="49">
        <v>15</v>
      </c>
      <c r="B26" s="195" t="s">
        <v>59</v>
      </c>
      <c r="C26" s="198">
        <f t="shared" si="4"/>
        <v>215</v>
      </c>
      <c r="D26" s="199">
        <v>153</v>
      </c>
      <c r="E26" s="200">
        <v>50</v>
      </c>
      <c r="F26" s="201">
        <v>12</v>
      </c>
      <c r="G26" s="202">
        <f>C26*C28</f>
        <v>11750.442944999999</v>
      </c>
      <c r="H26" s="196">
        <v>0</v>
      </c>
      <c r="I26" s="197">
        <v>0</v>
      </c>
      <c r="J26" s="208">
        <f t="shared" si="0"/>
        <v>215</v>
      </c>
      <c r="K26" s="206">
        <f t="shared" si="1"/>
        <v>11750.442944999999</v>
      </c>
      <c r="L26" s="215"/>
      <c r="M26" s="212">
        <f t="shared" si="3"/>
        <v>11750.442944999999</v>
      </c>
    </row>
    <row r="27" spans="1:13" s="76" customFormat="1" ht="42.75" customHeight="1" thickBot="1">
      <c r="A27" s="74"/>
      <c r="B27" s="75" t="s">
        <v>43</v>
      </c>
      <c r="C27" s="156">
        <f>SUM(C11:C26)</f>
        <v>4610.89</v>
      </c>
      <c r="D27" s="156">
        <f aca="true" t="shared" si="5" ref="D27:M27">SUM(D11:D26)</f>
        <v>3510.8100000000004</v>
      </c>
      <c r="E27" s="156">
        <f t="shared" si="5"/>
        <v>788.08</v>
      </c>
      <c r="F27" s="156">
        <f t="shared" si="5"/>
        <v>312</v>
      </c>
      <c r="G27" s="156">
        <f t="shared" si="5"/>
        <v>251999.99939846995</v>
      </c>
      <c r="H27" s="156">
        <f t="shared" si="5"/>
        <v>90</v>
      </c>
      <c r="I27" s="183">
        <f t="shared" si="5"/>
        <v>27999.999989999997</v>
      </c>
      <c r="J27" s="156">
        <f t="shared" si="5"/>
        <v>4700.89</v>
      </c>
      <c r="K27" s="312">
        <f t="shared" si="5"/>
        <v>279999.9993884699</v>
      </c>
      <c r="L27" s="156">
        <f t="shared" si="5"/>
        <v>0</v>
      </c>
      <c r="M27" s="156">
        <f t="shared" si="5"/>
        <v>279999.9993884699</v>
      </c>
    </row>
    <row r="28" spans="1:13" s="73" customFormat="1" ht="33.75" customHeight="1" thickBot="1">
      <c r="A28" s="77"/>
      <c r="B28" s="80" t="s">
        <v>22</v>
      </c>
      <c r="C28" s="293">
        <f>ROUND(C7/C27,6)</f>
        <v>54.653223</v>
      </c>
      <c r="D28" s="294"/>
      <c r="E28" s="294"/>
      <c r="F28" s="294"/>
      <c r="G28" s="295"/>
      <c r="H28" s="293">
        <f>ROUND(H7/H27,6)</f>
        <v>311.111111</v>
      </c>
      <c r="I28" s="305"/>
      <c r="J28" s="78"/>
      <c r="K28" s="76"/>
      <c r="L28" s="150"/>
      <c r="M28" s="150"/>
    </row>
    <row r="29" spans="1:13" s="83" customFormat="1" ht="13.5" customHeight="1" hidden="1" thickBot="1">
      <c r="A29" s="79"/>
      <c r="B29" s="80" t="s">
        <v>21</v>
      </c>
      <c r="C29" s="299" t="e">
        <f>ROUND(#REF!/#REF!,6)</f>
        <v>#REF!</v>
      </c>
      <c r="D29" s="300"/>
      <c r="E29" s="300"/>
      <c r="F29" s="300"/>
      <c r="G29" s="301"/>
      <c r="H29" s="299" t="e">
        <f>ROUND(#REF!/#REF!,6)</f>
        <v>#REF!</v>
      </c>
      <c r="I29" s="302"/>
      <c r="J29" s="81"/>
      <c r="K29" s="82"/>
      <c r="L29" s="151"/>
      <c r="M29" s="151"/>
    </row>
    <row r="30" spans="1:13" s="100" customFormat="1" ht="34.5" customHeight="1" thickBot="1">
      <c r="A30" s="303" t="s">
        <v>41</v>
      </c>
      <c r="B30" s="304"/>
      <c r="C30" s="304"/>
      <c r="D30" s="304"/>
      <c r="E30" s="304"/>
      <c r="F30" s="304"/>
      <c r="G30" s="304"/>
      <c r="H30" s="239">
        <f>K27</f>
        <v>279999.9993884699</v>
      </c>
      <c r="I30" s="240"/>
      <c r="J30" s="296"/>
      <c r="K30" s="296"/>
      <c r="L30" s="296"/>
      <c r="M30" s="296"/>
    </row>
    <row r="31" spans="2:14" ht="12" customHeight="1">
      <c r="B31" s="139"/>
      <c r="C31" s="139"/>
      <c r="D31" s="139"/>
      <c r="E31" s="139"/>
      <c r="F31" s="139"/>
      <c r="G31" s="139"/>
      <c r="H31" s="139"/>
      <c r="I31" s="139"/>
      <c r="J31" s="152"/>
      <c r="K31" s="152"/>
      <c r="L31" s="46"/>
      <c r="M31" s="46"/>
      <c r="N31" s="10"/>
    </row>
    <row r="32" spans="1:14" s="12" customFormat="1" ht="21.75" customHeight="1">
      <c r="A32" s="283"/>
      <c r="B32" s="283"/>
      <c r="C32" s="283"/>
      <c r="D32" s="283"/>
      <c r="E32" s="283"/>
      <c r="F32" s="283"/>
      <c r="G32" s="283"/>
      <c r="H32" s="283"/>
      <c r="I32" s="283"/>
      <c r="J32" s="284"/>
      <c r="K32" s="284"/>
      <c r="L32" s="297"/>
      <c r="M32" s="297"/>
      <c r="N32" s="219"/>
    </row>
    <row r="33" spans="10:14" ht="18">
      <c r="J33" s="84"/>
      <c r="K33" s="85"/>
      <c r="L33" s="46"/>
      <c r="M33" s="46"/>
      <c r="N33" s="10"/>
    </row>
  </sheetData>
  <sheetProtection/>
  <mergeCells count="23">
    <mergeCell ref="L32:M32"/>
    <mergeCell ref="J7:K7"/>
    <mergeCell ref="J30:K30"/>
    <mergeCell ref="C29:G29"/>
    <mergeCell ref="H29:I29"/>
    <mergeCell ref="A30:G30"/>
    <mergeCell ref="H30:I30"/>
    <mergeCell ref="H28:I28"/>
    <mergeCell ref="C7:G7"/>
    <mergeCell ref="H7:I7"/>
    <mergeCell ref="A1:G1"/>
    <mergeCell ref="C28:G28"/>
    <mergeCell ref="L30:M30"/>
    <mergeCell ref="J3:M3"/>
    <mergeCell ref="J4:M4"/>
    <mergeCell ref="J5:M5"/>
    <mergeCell ref="A32:I32"/>
    <mergeCell ref="J32:K32"/>
    <mergeCell ref="C6:G6"/>
    <mergeCell ref="H6:I6"/>
    <mergeCell ref="B3:H3"/>
    <mergeCell ref="B4:H4"/>
    <mergeCell ref="C5:I5"/>
  </mergeCells>
  <printOptions/>
  <pageMargins left="0.56" right="0.24" top="0.44" bottom="0.27" header="0.17" footer="0.27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 Ichim</cp:lastModifiedBy>
  <cp:lastPrinted>2023-02-28T07:07:14Z</cp:lastPrinted>
  <dcterms:created xsi:type="dcterms:W3CDTF">2010-04-21T13:22:55Z</dcterms:created>
  <dcterms:modified xsi:type="dcterms:W3CDTF">2023-02-28T07:09:33Z</dcterms:modified>
  <cp:category/>
  <cp:version/>
  <cp:contentType/>
  <cp:contentStatus/>
</cp:coreProperties>
</file>