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<sst xmlns="http://schemas.openxmlformats.org/spreadsheetml/2006/main" count="132" uniqueCount="78">
  <si>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</si>
  <si>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</si>
  <si>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</si>
  <si>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</si>
  <si>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</si>
  <si>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</si>
  <si>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</si>
  <si>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</si>
  <si>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</si>
  <si>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</si>
  <si>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</si>
  <si>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</si>
  <si>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</si>
  <si>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</si>
  <si>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</si>
  <si>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</si>
  <si>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</si>
  <si>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</si>
  <si>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</si>
  <si>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</si>
  <si>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</si>
  <si>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</si>
  <si>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</si>
  <si>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Spital Judetean - radiologie imagistica ambulatoriu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</si>
  <si>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</si>
  <si>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</si>
  <si>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</si>
  <si>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</si>
  <si>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</si>
  <si>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</si>
  <si>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</si>
  <si>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MEDCENTER - punct de lucru BRAILA</t>
  </si>
  <si>
    <t>SC RIM DR. BANCEANU ELENA</t>
  </si>
  <si>
    <t>SC RIM DR. COSMESCU PETRE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</si>
  <si>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</si>
  <si>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</si>
  <si>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</si>
  <si>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</si>
  <si>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</si>
  <si>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</si>
  <si>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</si>
  <si>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</si>
  <si>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</si>
  <si>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</si>
  <si>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</si>
  <si>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</si>
  <si>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</si>
  <si>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</si>
  <si>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</si>
  <si>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</si>
  <si>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</si>
  <si>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TOTAL furnizori locali RADIOLOGIE - IMAGISTICA</t>
  </si>
  <si>
    <t>Spital FAUREI - EKO cabinete spec.</t>
  </si>
  <si>
    <t>SP JUDETEAN - EKO cabinete spec.</t>
  </si>
  <si>
    <t xml:space="preserve">*) NOTA1: Pentru laboratoarele de anatomie-patologica nu se aplica Criteriul de calitate. </t>
  </si>
  <si>
    <t>criterii conform Anexei 19 din Normele de aplicare la H.G. nr.696/2021</t>
  </si>
  <si>
    <t>SC NEWVITALCLINIC SRL</t>
  </si>
  <si>
    <t>CALCULUL SUMELOR alocate pentru ANUL 2022</t>
  </si>
  <si>
    <t>Suma pt MAI-DEC 2022</t>
  </si>
  <si>
    <t>NOTA: punctajul la aparatura a fost calculat pentru anul 2022</t>
  </si>
  <si>
    <t>Credit de angajament MAI - DECEMBRIE 2022</t>
  </si>
  <si>
    <t>MAI</t>
  </si>
  <si>
    <t>IUNIE</t>
  </si>
  <si>
    <t>IULIE</t>
  </si>
  <si>
    <t>SEPT</t>
  </si>
  <si>
    <t>OCT</t>
  </si>
  <si>
    <t>NOV</t>
  </si>
  <si>
    <t>DEC</t>
  </si>
  <si>
    <t>AUG</t>
  </si>
  <si>
    <t>Apr.2022 contractat</t>
  </si>
  <si>
    <t>Trimestrul II</t>
  </si>
  <si>
    <t>Trimestrul III</t>
  </si>
  <si>
    <t>Trimestrul IV</t>
  </si>
  <si>
    <t>TRIMESTRUL II</t>
  </si>
  <si>
    <t>Total general pe trimestre=</t>
  </si>
  <si>
    <t>cf Filei de buget cu nr. P2450/28.03.2022 si P3094/20.04.2022</t>
  </si>
  <si>
    <t>cf Filei de buget cu nr. P3094/20.04.2022</t>
  </si>
  <si>
    <t>]i Notei de fundamentare nr. 12682/27.04.2022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</si>
</sst>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"/>
    <numFmt numFmtId="166" formatCode="#,##0.000000000000000000"/>
    <numFmt numFmtId="167" formatCode="#,##0.0000000000"/>
    <numFmt numFmtId="168" formatCode="#,##0.00000000"/>
    <numFmt numFmtId="169" formatCode="0.000000"/>
    <numFmt numFmtId="170" formatCode="#,##0.000"/>
  </numFmts>
  <fonts count="55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b/>
      <sz val="13"/>
      <name val="TimesRomanR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i/>
      <sz val="18"/>
      <color indexed="8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sz val="16"/>
      <name val="TimesRomanR"/>
      <family val="0"/>
    </font>
    <font>
      <b/>
      <i/>
      <sz val="12"/>
      <name val="Times New Roman"/>
      <family val="1"/>
    </font>
    <font>
      <b/>
      <sz val="1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RomanR"/>
      <family val="0"/>
    </font>
    <font>
      <sz val="8"/>
      <name val="TimesRomanR"/>
      <family val="0"/>
    </font>
    <font>
      <b/>
      <sz val="8"/>
      <name val="Times New Roman"/>
      <family val="1"/>
    </font>
    <font>
      <b/>
      <sz val="11"/>
      <name val="TimesRomanR"/>
      <family val="0"/>
    </font>
    <font>
      <b/>
      <i/>
      <sz val="8"/>
      <color indexed="8"/>
      <name val="TimesRomanR"/>
      <family val="0"/>
    </font>
    <font>
      <b/>
      <i/>
      <sz val="9"/>
      <color indexed="8"/>
      <name val="TimesRoman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19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wrapText="1"/>
    </xf>
    <xf numFmtId="4" fontId="5" fillId="0" borderId="2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10" fillId="20" borderId="14" xfId="0" applyNumberFormat="1" applyFont="1" applyFill="1" applyBorder="1" applyAlignment="1">
      <alignment horizont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6" fillId="4" borderId="38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4" fontId="19" fillId="0" borderId="21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25" borderId="14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22" borderId="25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12" fillId="0" borderId="41" xfId="0" applyNumberFormat="1" applyFont="1" applyBorder="1" applyAlignment="1">
      <alignment horizontal="center" wrapText="1"/>
    </xf>
    <xf numFmtId="4" fontId="12" fillId="0" borderId="42" xfId="0" applyNumberFormat="1" applyFont="1" applyBorder="1" applyAlignment="1">
      <alignment horizontal="center" wrapText="1"/>
    </xf>
    <xf numFmtId="4" fontId="12" fillId="0" borderId="43" xfId="0" applyNumberFormat="1" applyFont="1" applyBorder="1" applyAlignment="1">
      <alignment horizontal="center" wrapText="1"/>
    </xf>
    <xf numFmtId="4" fontId="21" fillId="0" borderId="25" xfId="0" applyNumberFormat="1" applyFont="1" applyBorder="1" applyAlignment="1">
      <alignment horizontal="center" vertical="center" wrapText="1"/>
    </xf>
    <xf numFmtId="4" fontId="9" fillId="0" borderId="44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" fontId="5" fillId="0" borderId="48" xfId="0" applyNumberFormat="1" applyFont="1" applyBorder="1" applyAlignment="1">
      <alignment horizontal="center" vertical="center" wrapText="1"/>
    </xf>
    <xf numFmtId="4" fontId="2" fillId="0" borderId="49" xfId="0" applyNumberFormat="1" applyFont="1" applyBorder="1" applyAlignment="1">
      <alignment horizontal="center" vertical="center" wrapText="1"/>
    </xf>
    <xf numFmtId="4" fontId="5" fillId="0" borderId="50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20" borderId="43" xfId="0" applyNumberFormat="1" applyFont="1" applyFill="1" applyBorder="1" applyAlignment="1">
      <alignment horizontal="center" vertical="center" wrapText="1"/>
    </xf>
    <xf numFmtId="4" fontId="10" fillId="0" borderId="51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9" fillId="0" borderId="52" xfId="0" applyFont="1" applyBorder="1" applyAlignment="1">
      <alignment horizontal="left" vertical="center" wrapText="1"/>
    </xf>
    <xf numFmtId="4" fontId="10" fillId="0" borderId="39" xfId="0" applyNumberFormat="1" applyFont="1" applyFill="1" applyBorder="1" applyAlignment="1">
      <alignment wrapText="1"/>
    </xf>
    <xf numFmtId="4" fontId="13" fillId="0" borderId="39" xfId="0" applyNumberFormat="1" applyFont="1" applyFill="1" applyBorder="1" applyAlignment="1">
      <alignment wrapText="1"/>
    </xf>
    <xf numFmtId="4" fontId="13" fillId="0" borderId="39" xfId="0" applyNumberFormat="1" applyFont="1" applyBorder="1" applyAlignment="1">
      <alignment wrapText="1"/>
    </xf>
    <xf numFmtId="4" fontId="10" fillId="0" borderId="39" xfId="0" applyNumberFormat="1" applyFont="1" applyBorder="1" applyAlignment="1">
      <alignment wrapText="1"/>
    </xf>
    <xf numFmtId="0" fontId="9" fillId="0" borderId="53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4" fontId="10" fillId="0" borderId="55" xfId="0" applyNumberFormat="1" applyFont="1" applyBorder="1" applyAlignment="1">
      <alignment wrapText="1"/>
    </xf>
    <xf numFmtId="4" fontId="13" fillId="0" borderId="55" xfId="0" applyNumberFormat="1" applyFont="1" applyBorder="1" applyAlignment="1">
      <alignment wrapText="1"/>
    </xf>
    <xf numFmtId="4" fontId="13" fillId="0" borderId="55" xfId="0" applyNumberFormat="1" applyFont="1" applyFill="1" applyBorder="1" applyAlignment="1">
      <alignment wrapText="1"/>
    </xf>
    <xf numFmtId="1" fontId="1" fillId="0" borderId="40" xfId="0" applyNumberFormat="1" applyFont="1" applyBorder="1" applyAlignment="1">
      <alignment horizontal="center" wrapText="1"/>
    </xf>
    <xf numFmtId="4" fontId="1" fillId="0" borderId="40" xfId="0" applyNumberFormat="1" applyFont="1" applyBorder="1" applyAlignment="1">
      <alignment wrapText="1"/>
    </xf>
    <xf numFmtId="2" fontId="5" fillId="0" borderId="51" xfId="0" applyNumberFormat="1" applyFont="1" applyBorder="1" applyAlignment="1">
      <alignment wrapText="1"/>
    </xf>
    <xf numFmtId="2" fontId="2" fillId="0" borderId="56" xfId="0" applyNumberFormat="1" applyFont="1" applyBorder="1" applyAlignment="1">
      <alignment wrapText="1"/>
    </xf>
    <xf numFmtId="2" fontId="2" fillId="0" borderId="57" xfId="0" applyNumberFormat="1" applyFont="1" applyFill="1" applyBorder="1" applyAlignment="1">
      <alignment wrapText="1"/>
    </xf>
    <xf numFmtId="2" fontId="2" fillId="0" borderId="57" xfId="0" applyNumberFormat="1" applyFont="1" applyBorder="1" applyAlignment="1">
      <alignment wrapText="1"/>
    </xf>
    <xf numFmtId="4" fontId="5" fillId="0" borderId="58" xfId="0" applyNumberFormat="1" applyFont="1" applyBorder="1" applyAlignment="1">
      <alignment wrapText="1"/>
    </xf>
    <xf numFmtId="2" fontId="1" fillId="0" borderId="59" xfId="0" applyNumberFormat="1" applyFont="1" applyBorder="1" applyAlignment="1">
      <alignment wrapText="1"/>
    </xf>
    <xf numFmtId="4" fontId="1" fillId="0" borderId="57" xfId="0" applyNumberFormat="1" applyFont="1" applyBorder="1" applyAlignment="1">
      <alignment wrapText="1"/>
    </xf>
    <xf numFmtId="2" fontId="1" fillId="0" borderId="57" xfId="0" applyNumberFormat="1" applyFont="1" applyBorder="1" applyAlignment="1">
      <alignment wrapText="1"/>
    </xf>
    <xf numFmtId="4" fontId="1" fillId="0" borderId="60" xfId="0" applyNumberFormat="1" applyFont="1" applyBorder="1" applyAlignment="1">
      <alignment wrapText="1"/>
    </xf>
    <xf numFmtId="4" fontId="12" fillId="8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40" xfId="0" applyNumberFormat="1" applyFont="1" applyBorder="1" applyAlignment="1">
      <alignment horizontal="center" wrapText="1"/>
    </xf>
    <xf numFmtId="4" fontId="10" fillId="0" borderId="59" xfId="0" applyNumberFormat="1" applyFont="1" applyBorder="1" applyAlignment="1">
      <alignment wrapText="1"/>
    </xf>
    <xf numFmtId="4" fontId="14" fillId="0" borderId="59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 wrapText="1"/>
    </xf>
    <xf numFmtId="4" fontId="28" fillId="0" borderId="0" xfId="0" applyNumberFormat="1" applyFont="1" applyBorder="1" applyAlignment="1">
      <alignment horizontal="center" wrapText="1"/>
    </xf>
    <xf numFmtId="4" fontId="8" fillId="20" borderId="61" xfId="0" applyNumberFormat="1" applyFont="1" applyFill="1" applyBorder="1" applyAlignment="1">
      <alignment wrapText="1"/>
    </xf>
    <xf numFmtId="4" fontId="8" fillId="20" borderId="31" xfId="0" applyNumberFormat="1" applyFont="1" applyFill="1" applyBorder="1" applyAlignment="1">
      <alignment wrapText="1"/>
    </xf>
    <xf numFmtId="4" fontId="8" fillId="20" borderId="62" xfId="0" applyNumberFormat="1" applyFont="1" applyFill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4" fontId="10" fillId="25" borderId="25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vertical="center" wrapText="1"/>
    </xf>
    <xf numFmtId="4" fontId="8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left" wrapText="1"/>
    </xf>
    <xf numFmtId="4" fontId="11" fillId="23" borderId="10" xfId="0" applyNumberFormat="1" applyFont="1" applyFill="1" applyBorder="1" applyAlignment="1">
      <alignment wrapText="1"/>
    </xf>
    <xf numFmtId="4" fontId="11" fillId="23" borderId="55" xfId="0" applyNumberFormat="1" applyFont="1" applyFill="1" applyBorder="1" applyAlignment="1">
      <alignment wrapText="1"/>
    </xf>
    <xf numFmtId="4" fontId="7" fillId="23" borderId="63" xfId="0" applyNumberFormat="1" applyFont="1" applyFill="1" applyBorder="1" applyAlignment="1">
      <alignment horizontal="center" vertical="center" wrapText="1"/>
    </xf>
    <xf numFmtId="4" fontId="7" fillId="23" borderId="30" xfId="0" applyNumberFormat="1" applyFont="1" applyFill="1" applyBorder="1" applyAlignment="1">
      <alignment horizontal="center" vertical="center" wrapText="1"/>
    </xf>
    <xf numFmtId="4" fontId="7" fillId="23" borderId="46" xfId="0" applyNumberFormat="1" applyFont="1" applyFill="1" applyBorder="1" applyAlignment="1">
      <alignment horizontal="center" vertical="center" wrapText="1"/>
    </xf>
    <xf numFmtId="4" fontId="7" fillId="23" borderId="49" xfId="0" applyNumberFormat="1" applyFont="1" applyFill="1" applyBorder="1" applyAlignment="1">
      <alignment horizontal="center" vertical="center" wrapText="1"/>
    </xf>
    <xf numFmtId="4" fontId="10" fillId="25" borderId="43" xfId="0" applyNumberFormat="1" applyFont="1" applyFill="1" applyBorder="1" applyAlignment="1">
      <alignment horizontal="center" wrapText="1"/>
    </xf>
    <xf numFmtId="4" fontId="8" fillId="25" borderId="18" xfId="0" applyNumberFormat="1" applyFont="1" applyFill="1" applyBorder="1" applyAlignment="1">
      <alignment horizontal="right" wrapText="1"/>
    </xf>
    <xf numFmtId="4" fontId="8" fillId="25" borderId="11" xfId="0" applyNumberFormat="1" applyFont="1" applyFill="1" applyBorder="1" applyAlignment="1">
      <alignment horizontal="right" wrapText="1"/>
    </xf>
    <xf numFmtId="4" fontId="8" fillId="25" borderId="64" xfId="0" applyNumberFormat="1" applyFont="1" applyFill="1" applyBorder="1" applyAlignment="1">
      <alignment horizontal="right" wrapText="1"/>
    </xf>
    <xf numFmtId="4" fontId="21" fillId="0" borderId="0" xfId="0" applyNumberFormat="1" applyFont="1" applyAlignment="1">
      <alignment wrapText="1"/>
    </xf>
    <xf numFmtId="4" fontId="21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wrapText="1"/>
    </xf>
    <xf numFmtId="4" fontId="49" fillId="0" borderId="0" xfId="0" applyNumberFormat="1" applyFont="1" applyAlignment="1">
      <alignment wrapText="1"/>
    </xf>
    <xf numFmtId="4" fontId="17" fillId="0" borderId="0" xfId="0" applyNumberFormat="1" applyFont="1" applyAlignment="1">
      <alignment wrapText="1"/>
    </xf>
    <xf numFmtId="4" fontId="11" fillId="25" borderId="0" xfId="0" applyNumberFormat="1" applyFont="1" applyFill="1" applyBorder="1" applyAlignment="1">
      <alignment horizontal="center" wrapText="1"/>
    </xf>
    <xf numFmtId="169" fontId="8" fillId="20" borderId="0" xfId="0" applyNumberFormat="1" applyFont="1" applyFill="1" applyBorder="1" applyAlignment="1">
      <alignment horizontal="center" wrapText="1"/>
    </xf>
    <xf numFmtId="4" fontId="9" fillId="4" borderId="28" xfId="0" applyNumberFormat="1" applyFont="1" applyFill="1" applyBorder="1" applyAlignment="1">
      <alignment horizontal="center" vertical="center" wrapText="1"/>
    </xf>
    <xf numFmtId="4" fontId="13" fillId="4" borderId="61" xfId="0" applyNumberFormat="1" applyFont="1" applyFill="1" applyBorder="1" applyAlignment="1">
      <alignment wrapText="1"/>
    </xf>
    <xf numFmtId="4" fontId="13" fillId="4" borderId="31" xfId="0" applyNumberFormat="1" applyFont="1" applyFill="1" applyBorder="1" applyAlignment="1">
      <alignment wrapText="1"/>
    </xf>
    <xf numFmtId="4" fontId="13" fillId="4" borderId="62" xfId="0" applyNumberFormat="1" applyFont="1" applyFill="1" applyBorder="1" applyAlignment="1">
      <alignment wrapText="1"/>
    </xf>
    <xf numFmtId="4" fontId="9" fillId="4" borderId="25" xfId="0" applyNumberFormat="1" applyFont="1" applyFill="1" applyBorder="1" applyAlignment="1">
      <alignment horizontal="center" vertical="center" wrapText="1"/>
    </xf>
    <xf numFmtId="4" fontId="14" fillId="4" borderId="59" xfId="0" applyNumberFormat="1" applyFont="1" applyFill="1" applyBorder="1" applyAlignment="1">
      <alignment wrapText="1"/>
    </xf>
    <xf numFmtId="3" fontId="31" fillId="0" borderId="0" xfId="0" applyNumberFormat="1" applyFont="1" applyFill="1" applyBorder="1" applyAlignment="1">
      <alignment horizontal="right" wrapText="1"/>
    </xf>
    <xf numFmtId="4" fontId="7" fillId="25" borderId="0" xfId="0" applyNumberFormat="1" applyFont="1" applyFill="1" applyBorder="1" applyAlignment="1">
      <alignment horizontal="center" wrapText="1"/>
    </xf>
    <xf numFmtId="4" fontId="17" fillId="0" borderId="0" xfId="0" applyNumberFormat="1" applyFont="1" applyBorder="1" applyAlignment="1">
      <alignment horizontal="center" vertical="center" wrapText="1"/>
    </xf>
    <xf numFmtId="164" fontId="5" fillId="20" borderId="0" xfId="0" applyNumberFormat="1" applyFont="1" applyFill="1" applyBorder="1" applyAlignment="1">
      <alignment horizontal="center" vertical="center" wrapText="1"/>
    </xf>
    <xf numFmtId="164" fontId="4" fillId="20" borderId="0" xfId="0" applyNumberFormat="1" applyFont="1" applyFill="1" applyBorder="1" applyAlignment="1">
      <alignment horizontal="center" vertical="center" wrapText="1"/>
    </xf>
    <xf numFmtId="4" fontId="15" fillId="20" borderId="27" xfId="0" applyNumberFormat="1" applyFont="1" applyFill="1" applyBorder="1" applyAlignment="1">
      <alignment horizontal="center" vertical="center" wrapText="1"/>
    </xf>
    <xf numFmtId="4" fontId="6" fillId="20" borderId="65" xfId="0" applyNumberFormat="1" applyFont="1" applyFill="1" applyBorder="1" applyAlignment="1">
      <alignment horizontal="center" vertical="center" wrapText="1"/>
    </xf>
    <xf numFmtId="4" fontId="6" fillId="20" borderId="0" xfId="0" applyNumberFormat="1" applyFont="1" applyFill="1" applyBorder="1" applyAlignment="1">
      <alignment horizontal="center" vertical="center" wrapText="1"/>
    </xf>
    <xf numFmtId="4" fontId="19" fillId="4" borderId="35" xfId="0" applyNumberFormat="1" applyFont="1" applyFill="1" applyBorder="1" applyAlignment="1">
      <alignment horizontal="center" vertical="center" wrapText="1"/>
    </xf>
    <xf numFmtId="4" fontId="52" fillId="4" borderId="35" xfId="0" applyNumberFormat="1" applyFont="1" applyFill="1" applyBorder="1" applyAlignment="1">
      <alignment horizontal="center" vertical="center" wrapText="1"/>
    </xf>
    <xf numFmtId="4" fontId="19" fillId="4" borderId="38" xfId="0" applyNumberFormat="1" applyFont="1" applyFill="1" applyBorder="1" applyAlignment="1">
      <alignment horizontal="center" vertical="center" wrapText="1"/>
    </xf>
    <xf numFmtId="4" fontId="52" fillId="4" borderId="5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" fontId="8" fillId="25" borderId="21" xfId="0" applyNumberFormat="1" applyFont="1" applyFill="1" applyBorder="1" applyAlignment="1">
      <alignment horizontal="right" vertical="center" wrapText="1"/>
    </xf>
    <xf numFmtId="4" fontId="8" fillId="25" borderId="11" xfId="0" applyNumberFormat="1" applyFont="1" applyFill="1" applyBorder="1" applyAlignment="1">
      <alignment horizontal="right" vertical="center" wrapText="1"/>
    </xf>
    <xf numFmtId="4" fontId="8" fillId="25" borderId="16" xfId="0" applyNumberFormat="1" applyFont="1" applyFill="1" applyBorder="1" applyAlignment="1">
      <alignment horizontal="right" vertical="center" wrapText="1"/>
    </xf>
    <xf numFmtId="4" fontId="21" fillId="0" borderId="45" xfId="0" applyNumberFormat="1" applyFont="1" applyBorder="1" applyAlignment="1">
      <alignment horizontal="center" wrapText="1"/>
    </xf>
    <xf numFmtId="4" fontId="21" fillId="0" borderId="66" xfId="0" applyNumberFormat="1" applyFont="1" applyBorder="1" applyAlignment="1">
      <alignment horizontal="center" wrapText="1"/>
    </xf>
    <xf numFmtId="4" fontId="21" fillId="0" borderId="44" xfId="0" applyNumberFormat="1" applyFont="1" applyBorder="1" applyAlignment="1">
      <alignment horizontal="center" wrapText="1"/>
    </xf>
    <xf numFmtId="4" fontId="21" fillId="0" borderId="29" xfId="0" applyNumberFormat="1" applyFont="1" applyBorder="1" applyAlignment="1">
      <alignment horizontal="center" wrapText="1"/>
    </xf>
    <xf numFmtId="4" fontId="21" fillId="0" borderId="67" xfId="0" applyNumberFormat="1" applyFont="1" applyBorder="1" applyAlignment="1">
      <alignment horizontal="center" wrapText="1"/>
    </xf>
    <xf numFmtId="3" fontId="14" fillId="0" borderId="43" xfId="0" applyNumberFormat="1" applyFont="1" applyFill="1" applyBorder="1" applyAlignment="1">
      <alignment horizontal="center" vertical="center" wrapText="1"/>
    </xf>
    <xf numFmtId="4" fontId="24" fillId="0" borderId="28" xfId="0" applyNumberFormat="1" applyFont="1" applyBorder="1" applyAlignment="1">
      <alignment horizontal="center" vertical="center" wrapText="1"/>
    </xf>
    <xf numFmtId="4" fontId="24" fillId="0" borderId="68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3" fontId="9" fillId="0" borderId="0" xfId="0" applyNumberFormat="1" applyFont="1" applyAlignment="1">
      <alignment wrapText="1"/>
    </xf>
    <xf numFmtId="4" fontId="1" fillId="4" borderId="0" xfId="0" applyNumberFormat="1" applyFont="1" applyFill="1" applyBorder="1" applyAlignment="1">
      <alignment wrapText="1"/>
    </xf>
    <xf numFmtId="4" fontId="5" fillId="20" borderId="15" xfId="0" applyNumberFormat="1" applyFont="1" applyFill="1" applyBorder="1" applyAlignment="1">
      <alignment wrapText="1"/>
    </xf>
    <xf numFmtId="3" fontId="51" fillId="0" borderId="0" xfId="0" applyNumberFormat="1" applyFont="1" applyFill="1" applyBorder="1" applyAlignment="1">
      <alignment horizontal="center" wrapText="1"/>
    </xf>
    <xf numFmtId="2" fontId="20" fillId="0" borderId="39" xfId="0" applyNumberFormat="1" applyFont="1" applyBorder="1" applyAlignment="1">
      <alignment wrapText="1"/>
    </xf>
    <xf numFmtId="4" fontId="20" fillId="0" borderId="39" xfId="0" applyNumberFormat="1" applyFont="1" applyBorder="1" applyAlignment="1">
      <alignment wrapText="1"/>
    </xf>
    <xf numFmtId="2" fontId="20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2" fontId="20" fillId="0" borderId="55" xfId="0" applyNumberFormat="1" applyFont="1" applyBorder="1" applyAlignment="1">
      <alignment wrapText="1"/>
    </xf>
    <xf numFmtId="4" fontId="20" fillId="0" borderId="55" xfId="0" applyNumberFormat="1" applyFont="1" applyBorder="1" applyAlignment="1">
      <alignment wrapText="1"/>
    </xf>
    <xf numFmtId="4" fontId="10" fillId="20" borderId="40" xfId="0" applyNumberFormat="1" applyFont="1" applyFill="1" applyBorder="1" applyAlignment="1">
      <alignment wrapText="1"/>
    </xf>
    <xf numFmtId="4" fontId="10" fillId="25" borderId="40" xfId="0" applyNumberFormat="1" applyFont="1" applyFill="1" applyBorder="1" applyAlignment="1">
      <alignment wrapText="1"/>
    </xf>
    <xf numFmtId="4" fontId="29" fillId="25" borderId="15" xfId="0" applyNumberFormat="1" applyFont="1" applyFill="1" applyBorder="1" applyAlignment="1">
      <alignment wrapText="1"/>
    </xf>
    <xf numFmtId="4" fontId="53" fillId="25" borderId="25" xfId="0" applyNumberFormat="1" applyFont="1" applyFill="1" applyBorder="1" applyAlignment="1">
      <alignment horizontal="center" vertical="center" wrapText="1"/>
    </xf>
    <xf numFmtId="3" fontId="53" fillId="25" borderId="25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horizontal="center" vertical="center" wrapText="1"/>
    </xf>
    <xf numFmtId="4" fontId="5" fillId="22" borderId="14" xfId="0" applyNumberFormat="1" applyFont="1" applyFill="1" applyBorder="1" applyAlignment="1">
      <alignment horizontal="center" vertical="center" wrapText="1"/>
    </xf>
    <xf numFmtId="4" fontId="19" fillId="4" borderId="69" xfId="0" applyNumberFormat="1" applyFont="1" applyFill="1" applyBorder="1" applyAlignment="1">
      <alignment horizontal="center" vertical="center" wrapText="1"/>
    </xf>
    <xf numFmtId="4" fontId="49" fillId="20" borderId="11" xfId="0" applyNumberFormat="1" applyFont="1" applyFill="1" applyBorder="1" applyAlignment="1">
      <alignment horizontal="right" vertical="center" wrapText="1"/>
    </xf>
    <xf numFmtId="3" fontId="10" fillId="24" borderId="14" xfId="0" applyNumberFormat="1" applyFont="1" applyFill="1" applyBorder="1" applyAlignment="1">
      <alignment horizontal="center" wrapText="1"/>
    </xf>
    <xf numFmtId="3" fontId="21" fillId="0" borderId="13" xfId="0" applyNumberFormat="1" applyFont="1" applyBorder="1" applyAlignment="1">
      <alignment wrapText="1"/>
    </xf>
    <xf numFmtId="4" fontId="49" fillId="0" borderId="25" xfId="0" applyNumberFormat="1" applyFont="1" applyBorder="1" applyAlignment="1">
      <alignment horizontal="center" vertical="center" wrapText="1"/>
    </xf>
    <xf numFmtId="4" fontId="10" fillId="25" borderId="14" xfId="0" applyNumberFormat="1" applyFont="1" applyFill="1" applyBorder="1" applyAlignment="1">
      <alignment horizontal="center" wrapText="1"/>
    </xf>
    <xf numFmtId="3" fontId="50" fillId="0" borderId="54" xfId="0" applyNumberFormat="1" applyFont="1" applyBorder="1" applyAlignment="1">
      <alignment wrapText="1"/>
    </xf>
    <xf numFmtId="3" fontId="50" fillId="0" borderId="55" xfId="0" applyNumberFormat="1" applyFont="1" applyBorder="1" applyAlignment="1">
      <alignment wrapText="1"/>
    </xf>
    <xf numFmtId="3" fontId="50" fillId="0" borderId="70" xfId="0" applyNumberFormat="1" applyFont="1" applyBorder="1" applyAlignment="1">
      <alignment wrapText="1"/>
    </xf>
    <xf numFmtId="4" fontId="18" fillId="25" borderId="25" xfId="0" applyNumberFormat="1" applyFont="1" applyFill="1" applyBorder="1" applyAlignment="1">
      <alignment horizontal="center" vertical="center" wrapText="1"/>
    </xf>
    <xf numFmtId="3" fontId="21" fillId="0" borderId="25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4" fontId="10" fillId="0" borderId="7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11" fillId="25" borderId="41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9" fontId="12" fillId="0" borderId="53" xfId="0" applyNumberFormat="1" applyFont="1" applyBorder="1" applyAlignment="1">
      <alignment horizontal="center" wrapText="1"/>
    </xf>
    <xf numFmtId="4" fontId="10" fillId="0" borderId="37" xfId="0" applyNumberFormat="1" applyFont="1" applyBorder="1" applyAlignment="1">
      <alignment horizontal="center" wrapText="1"/>
    </xf>
    <xf numFmtId="4" fontId="54" fillId="0" borderId="14" xfId="0" applyNumberFormat="1" applyFont="1" applyBorder="1" applyAlignment="1">
      <alignment horizontal="left" wrapText="1"/>
    </xf>
    <xf numFmtId="4" fontId="54" fillId="0" borderId="27" xfId="0" applyNumberFormat="1" applyFont="1" applyBorder="1" applyAlignment="1">
      <alignment horizontal="left" wrapText="1"/>
    </xf>
    <xf numFmtId="4" fontId="54" fillId="0" borderId="72" xfId="0" applyNumberFormat="1" applyFont="1" applyBorder="1" applyAlignment="1">
      <alignment horizontal="left" wrapText="1"/>
    </xf>
    <xf numFmtId="3" fontId="10" fillId="20" borderId="13" xfId="0" applyNumberFormat="1" applyFont="1" applyFill="1" applyBorder="1" applyAlignment="1">
      <alignment horizontal="center" wrapText="1"/>
    </xf>
    <xf numFmtId="3" fontId="10" fillId="20" borderId="32" xfId="0" applyNumberFormat="1" applyFont="1" applyFill="1" applyBorder="1" applyAlignment="1">
      <alignment horizontal="center" wrapText="1"/>
    </xf>
    <xf numFmtId="3" fontId="10" fillId="20" borderId="12" xfId="0" applyNumberFormat="1" applyFont="1" applyFill="1" applyBorder="1" applyAlignment="1">
      <alignment horizontal="center" wrapText="1"/>
    </xf>
    <xf numFmtId="3" fontId="10" fillId="20" borderId="67" xfId="0" applyNumberFormat="1" applyFont="1" applyFill="1" applyBorder="1" applyAlignment="1">
      <alignment horizontal="center" wrapText="1"/>
    </xf>
    <xf numFmtId="3" fontId="10" fillId="20" borderId="66" xfId="0" applyNumberFormat="1" applyFont="1" applyFill="1" applyBorder="1" applyAlignment="1">
      <alignment horizontal="center" wrapText="1"/>
    </xf>
    <xf numFmtId="3" fontId="10" fillId="20" borderId="44" xfId="0" applyNumberFormat="1" applyFont="1" applyFill="1" applyBorder="1" applyAlignment="1">
      <alignment horizontal="center" wrapText="1"/>
    </xf>
    <xf numFmtId="1" fontId="28" fillId="0" borderId="0" xfId="0" applyNumberFormat="1" applyFont="1" applyBorder="1" applyAlignment="1">
      <alignment horizontal="left" wrapText="1"/>
    </xf>
    <xf numFmtId="1" fontId="28" fillId="0" borderId="14" xfId="0" applyNumberFormat="1" applyFont="1" applyBorder="1" applyAlignment="1">
      <alignment horizontal="center" wrapText="1"/>
    </xf>
    <xf numFmtId="1" fontId="28" fillId="0" borderId="27" xfId="0" applyNumberFormat="1" applyFont="1" applyBorder="1" applyAlignment="1">
      <alignment horizontal="center" wrapText="1"/>
    </xf>
    <xf numFmtId="1" fontId="28" fillId="0" borderId="72" xfId="0" applyNumberFormat="1" applyFont="1" applyBorder="1" applyAlignment="1">
      <alignment horizont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center" vertical="center" wrapText="1"/>
    </xf>
    <xf numFmtId="4" fontId="11" fillId="0" borderId="42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Fill="1" applyBorder="1" applyAlignment="1">
      <alignment horizontal="center" vertical="center" wrapText="1"/>
    </xf>
    <xf numFmtId="3" fontId="14" fillId="0" borderId="41" xfId="0" applyNumberFormat="1" applyFont="1" applyFill="1" applyBorder="1" applyAlignment="1">
      <alignment horizontal="center" vertical="center" wrapText="1"/>
    </xf>
    <xf numFmtId="3" fontId="14" fillId="0" borderId="40" xfId="0" applyNumberFormat="1" applyFont="1" applyBorder="1" applyAlignment="1">
      <alignment horizontal="center" vertical="center" wrapText="1"/>
    </xf>
    <xf numFmtId="3" fontId="14" fillId="0" borderId="41" xfId="0" applyNumberFormat="1" applyFont="1" applyBorder="1" applyAlignment="1">
      <alignment horizontal="center" vertical="center" wrapText="1"/>
    </xf>
    <xf numFmtId="3" fontId="14" fillId="0" borderId="42" xfId="0" applyNumberFormat="1" applyFont="1" applyBorder="1" applyAlignment="1">
      <alignment horizontal="center" vertical="center" wrapText="1"/>
    </xf>
    <xf numFmtId="4" fontId="10" fillId="0" borderId="52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wrapText="1"/>
    </xf>
    <xf numFmtId="4" fontId="12" fillId="0" borderId="53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2" fillId="0" borderId="37" xfId="0" applyNumberFormat="1" applyFont="1" applyBorder="1" applyAlignment="1">
      <alignment horizontal="center" wrapText="1"/>
    </xf>
    <xf numFmtId="4" fontId="10" fillId="0" borderId="53" xfId="0" applyNumberFormat="1" applyFont="1" applyBorder="1" applyAlignment="1">
      <alignment horizontal="center" wrapText="1"/>
    </xf>
    <xf numFmtId="4" fontId="10" fillId="0" borderId="73" xfId="0" applyNumberFormat="1" applyFont="1" applyBorder="1" applyAlignment="1">
      <alignment horizontal="center" wrapText="1"/>
    </xf>
    <xf numFmtId="4" fontId="10" fillId="0" borderId="61" xfId="0" applyNumberFormat="1" applyFont="1" applyBorder="1" applyAlignment="1">
      <alignment horizontal="center" vertical="center" wrapText="1"/>
    </xf>
    <xf numFmtId="169" fontId="8" fillId="20" borderId="13" xfId="0" applyNumberFormat="1" applyFont="1" applyFill="1" applyBorder="1" applyAlignment="1">
      <alignment horizontal="center" wrapText="1"/>
    </xf>
    <xf numFmtId="169" fontId="8" fillId="20" borderId="32" xfId="0" applyNumberFormat="1" applyFont="1" applyFill="1" applyBorder="1" applyAlignment="1">
      <alignment horizontal="center" wrapText="1"/>
    </xf>
    <xf numFmtId="164" fontId="8" fillId="20" borderId="13" xfId="0" applyNumberFormat="1" applyFont="1" applyFill="1" applyBorder="1" applyAlignment="1">
      <alignment horizontal="center" wrapText="1"/>
    </xf>
    <xf numFmtId="164" fontId="8" fillId="20" borderId="32" xfId="0" applyNumberFormat="1" applyFont="1" applyFill="1" applyBorder="1" applyAlignment="1">
      <alignment horizontal="center" wrapText="1"/>
    </xf>
    <xf numFmtId="164" fontId="8" fillId="20" borderId="12" xfId="0" applyNumberFormat="1" applyFont="1" applyFill="1" applyBorder="1" applyAlignment="1">
      <alignment horizontal="center" wrapText="1"/>
    </xf>
    <xf numFmtId="169" fontId="8" fillId="20" borderId="12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" fontId="28" fillId="0" borderId="74" xfId="0" applyNumberFormat="1" applyFont="1" applyBorder="1" applyAlignment="1">
      <alignment horizontal="center" wrapText="1"/>
    </xf>
    <xf numFmtId="4" fontId="28" fillId="0" borderId="0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9" fontId="12" fillId="0" borderId="37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12" fillId="0" borderId="54" xfId="0" applyNumberFormat="1" applyFont="1" applyBorder="1" applyAlignment="1">
      <alignment horizontal="center" wrapText="1"/>
    </xf>
    <xf numFmtId="4" fontId="12" fillId="0" borderId="55" xfId="0" applyNumberFormat="1" applyFont="1" applyBorder="1" applyAlignment="1">
      <alignment horizontal="center" wrapText="1"/>
    </xf>
    <xf numFmtId="4" fontId="12" fillId="0" borderId="75" xfId="0" applyNumberFormat="1" applyFont="1" applyBorder="1" applyAlignment="1">
      <alignment horizontal="center" wrapText="1"/>
    </xf>
    <xf numFmtId="4" fontId="12" fillId="0" borderId="70" xfId="0" applyNumberFormat="1" applyFont="1" applyBorder="1" applyAlignment="1">
      <alignment horizontal="center" wrapText="1"/>
    </xf>
    <xf numFmtId="3" fontId="30" fillId="0" borderId="28" xfId="0" applyNumberFormat="1" applyFont="1" applyBorder="1" applyAlignment="1">
      <alignment horizontal="left" wrapText="1"/>
    </xf>
    <xf numFmtId="3" fontId="30" fillId="0" borderId="14" xfId="0" applyNumberFormat="1" applyFont="1" applyBorder="1" applyAlignment="1">
      <alignment horizontal="center" wrapText="1"/>
    </xf>
    <xf numFmtId="3" fontId="30" fillId="0" borderId="27" xfId="0" applyNumberFormat="1" applyFont="1" applyBorder="1" applyAlignment="1">
      <alignment horizontal="center" wrapText="1"/>
    </xf>
    <xf numFmtId="3" fontId="30" fillId="0" borderId="41" xfId="0" applyNumberFormat="1" applyFont="1" applyBorder="1" applyAlignment="1">
      <alignment horizontal="center" wrapText="1"/>
    </xf>
    <xf numFmtId="3" fontId="8" fillId="20" borderId="13" xfId="0" applyNumberFormat="1" applyFont="1" applyFill="1" applyBorder="1" applyAlignment="1">
      <alignment horizontal="center" wrapText="1"/>
    </xf>
    <xf numFmtId="3" fontId="8" fillId="20" borderId="32" xfId="0" applyNumberFormat="1" applyFont="1" applyFill="1" applyBorder="1" applyAlignment="1">
      <alignment horizontal="center" wrapText="1"/>
    </xf>
    <xf numFmtId="3" fontId="8" fillId="20" borderId="66" xfId="0" applyNumberFormat="1" applyFont="1" applyFill="1" applyBorder="1" applyAlignment="1">
      <alignment horizontal="center" wrapText="1"/>
    </xf>
    <xf numFmtId="3" fontId="8" fillId="20" borderId="29" xfId="0" applyNumberFormat="1" applyFont="1" applyFill="1" applyBorder="1" applyAlignment="1">
      <alignment horizontal="center" wrapText="1"/>
    </xf>
    <xf numFmtId="1" fontId="22" fillId="26" borderId="14" xfId="0" applyNumberFormat="1" applyFont="1" applyFill="1" applyBorder="1" applyAlignment="1">
      <alignment horizontal="right" vertical="center" wrapText="1"/>
    </xf>
    <xf numFmtId="1" fontId="22" fillId="26" borderId="27" xfId="0" applyNumberFormat="1" applyFont="1" applyFill="1" applyBorder="1" applyAlignment="1">
      <alignment horizontal="right" vertical="center" wrapText="1"/>
    </xf>
    <xf numFmtId="1" fontId="22" fillId="26" borderId="72" xfId="0" applyNumberFormat="1" applyFont="1" applyFill="1" applyBorder="1" applyAlignment="1">
      <alignment horizontal="right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72" xfId="0" applyNumberFormat="1" applyFont="1" applyFill="1" applyBorder="1" applyAlignment="1">
      <alignment horizontal="center" vertical="center" wrapText="1"/>
    </xf>
    <xf numFmtId="3" fontId="28" fillId="0" borderId="14" xfId="0" applyNumberFormat="1" applyFont="1" applyBorder="1" applyAlignment="1">
      <alignment horizontal="center" wrapText="1"/>
    </xf>
    <xf numFmtId="3" fontId="28" fillId="0" borderId="27" xfId="0" applyNumberFormat="1" applyFont="1" applyBorder="1" applyAlignment="1">
      <alignment horizontal="center" wrapText="1"/>
    </xf>
    <xf numFmtId="3" fontId="28" fillId="0" borderId="72" xfId="0" applyNumberFormat="1" applyFont="1" applyBorder="1" applyAlignment="1">
      <alignment horizontal="center" wrapText="1"/>
    </xf>
    <xf numFmtId="4" fontId="26" fillId="0" borderId="43" xfId="0" applyNumberFormat="1" applyFont="1" applyFill="1" applyBorder="1" applyAlignment="1">
      <alignment horizontal="center" vertical="center" wrapText="1"/>
    </xf>
    <xf numFmtId="4" fontId="26" fillId="0" borderId="28" xfId="0" applyNumberFormat="1" applyFont="1" applyFill="1" applyBorder="1" applyAlignment="1">
      <alignment horizontal="center" vertical="center" wrapText="1"/>
    </xf>
    <xf numFmtId="4" fontId="26" fillId="0" borderId="68" xfId="0" applyNumberFormat="1" applyFont="1" applyFill="1" applyBorder="1" applyAlignment="1">
      <alignment horizontal="center" vertical="center" wrapText="1"/>
    </xf>
    <xf numFmtId="4" fontId="0" fillId="0" borderId="63" xfId="0" applyNumberFormat="1" applyBorder="1" applyAlignment="1">
      <alignment horizontal="center" vertical="center" wrapText="1"/>
    </xf>
    <xf numFmtId="4" fontId="0" fillId="0" borderId="71" xfId="0" applyNumberFormat="1" applyBorder="1" applyAlignment="1">
      <alignment horizontal="center" vertical="center" wrapText="1"/>
    </xf>
    <xf numFmtId="4" fontId="0" fillId="0" borderId="61" xfId="0" applyNumberForma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4" fontId="17" fillId="0" borderId="76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25" borderId="41" xfId="0" applyNumberFormat="1" applyFont="1" applyFill="1" applyBorder="1" applyAlignment="1">
      <alignment horizontal="center" wrapText="1"/>
    </xf>
    <xf numFmtId="164" fontId="5" fillId="20" borderId="20" xfId="0" applyNumberFormat="1" applyFont="1" applyFill="1" applyBorder="1" applyAlignment="1">
      <alignment horizontal="center" vertical="center" wrapText="1"/>
    </xf>
    <xf numFmtId="164" fontId="5" fillId="20" borderId="72" xfId="0" applyNumberFormat="1" applyFont="1" applyFill="1" applyBorder="1" applyAlignment="1">
      <alignment horizontal="center" vertical="center" wrapText="1"/>
    </xf>
    <xf numFmtId="4" fontId="6" fillId="0" borderId="75" xfId="0" applyNumberFormat="1" applyFont="1" applyBorder="1" applyAlignment="1">
      <alignment horizontal="center" wrapText="1"/>
    </xf>
    <xf numFmtId="4" fontId="6" fillId="0" borderId="77" xfId="0" applyNumberFormat="1" applyFont="1" applyBorder="1" applyAlignment="1">
      <alignment horizontal="center" wrapText="1"/>
    </xf>
    <xf numFmtId="4" fontId="6" fillId="0" borderId="62" xfId="0" applyNumberFormat="1" applyFont="1" applyBorder="1" applyAlignment="1">
      <alignment horizontal="center" wrapText="1"/>
    </xf>
    <xf numFmtId="4" fontId="6" fillId="0" borderId="64" xfId="0" applyNumberFormat="1" applyFont="1" applyBorder="1" applyAlignment="1">
      <alignment horizontal="center" wrapText="1"/>
    </xf>
    <xf numFmtId="4" fontId="6" fillId="0" borderId="7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4" fontId="25" fillId="0" borderId="0" xfId="0" applyNumberFormat="1" applyFont="1" applyFill="1" applyBorder="1" applyAlignment="1">
      <alignment horizontal="center" wrapText="1"/>
    </xf>
    <xf numFmtId="164" fontId="5" fillId="20" borderId="27" xfId="0" applyNumberFormat="1" applyFont="1" applyFill="1" applyBorder="1" applyAlignment="1">
      <alignment horizontal="center" vertical="center" wrapText="1"/>
    </xf>
    <xf numFmtId="164" fontId="5" fillId="20" borderId="79" xfId="0" applyNumberFormat="1" applyFont="1" applyFill="1" applyBorder="1" applyAlignment="1">
      <alignment horizontal="center" vertical="center" wrapText="1"/>
    </xf>
    <xf numFmtId="164" fontId="4" fillId="20" borderId="20" xfId="0" applyNumberFormat="1" applyFont="1" applyFill="1" applyBorder="1" applyAlignment="1">
      <alignment horizontal="center" vertical="center" wrapText="1"/>
    </xf>
    <xf numFmtId="164" fontId="4" fillId="20" borderId="27" xfId="0" applyNumberFormat="1" applyFont="1" applyFill="1" applyBorder="1" applyAlignment="1">
      <alignment horizontal="center" vertical="center" wrapText="1"/>
    </xf>
    <xf numFmtId="164" fontId="4" fillId="20" borderId="79" xfId="0" applyNumberFormat="1" applyFont="1" applyFill="1" applyBorder="1" applyAlignment="1">
      <alignment horizontal="center" vertical="center" wrapText="1"/>
    </xf>
    <xf numFmtId="164" fontId="4" fillId="20" borderId="72" xfId="0" applyNumberFormat="1" applyFont="1" applyFill="1" applyBorder="1" applyAlignment="1">
      <alignment horizontal="center" vertical="center" wrapText="1"/>
    </xf>
    <xf numFmtId="1" fontId="22" fillId="26" borderId="14" xfId="0" applyNumberFormat="1" applyFont="1" applyFill="1" applyBorder="1" applyAlignment="1">
      <alignment horizontal="center" vertical="center" wrapText="1"/>
    </xf>
    <xf numFmtId="1" fontId="22" fillId="26" borderId="41" xfId="0" applyNumberFormat="1" applyFont="1" applyFill="1" applyBorder="1" applyAlignment="1">
      <alignment horizontal="center" vertical="center" wrapText="1"/>
    </xf>
    <xf numFmtId="3" fontId="27" fillId="25" borderId="27" xfId="0" applyNumberFormat="1" applyFont="1" applyFill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wrapText="1"/>
    </xf>
    <xf numFmtId="4" fontId="9" fillId="0" borderId="29" xfId="0" applyNumberFormat="1" applyFont="1" applyBorder="1" applyAlignment="1">
      <alignment horizontal="center" wrapText="1"/>
    </xf>
    <xf numFmtId="4" fontId="9" fillId="0" borderId="66" xfId="0" applyNumberFormat="1" applyFont="1" applyBorder="1" applyAlignment="1">
      <alignment horizontal="center" wrapText="1"/>
    </xf>
    <xf numFmtId="4" fontId="9" fillId="0" borderId="44" xfId="0" applyNumberFormat="1" applyFont="1" applyBorder="1" applyAlignment="1">
      <alignment horizontal="center" wrapText="1"/>
    </xf>
    <xf numFmtId="4" fontId="9" fillId="0" borderId="67" xfId="0" applyNumberFormat="1" applyFont="1" applyBorder="1" applyAlignment="1">
      <alignment horizontal="center" wrapText="1"/>
    </xf>
    <xf numFmtId="4" fontId="9" fillId="0" borderId="33" xfId="0" applyNumberFormat="1" applyFont="1" applyBorder="1" applyAlignment="1">
      <alignment horizontal="center" wrapText="1"/>
    </xf>
    <xf numFmtId="3" fontId="4" fillId="0" borderId="52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3" fontId="16" fillId="0" borderId="53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3" fontId="12" fillId="20" borderId="11" xfId="0" applyNumberFormat="1" applyFont="1" applyFill="1" applyBorder="1" applyAlignment="1">
      <alignment horizontal="right" vertical="center" wrapText="1"/>
    </xf>
    <xf numFmtId="4" fontId="12" fillId="20" borderId="11" xfId="0" applyNumberFormat="1" applyFont="1" applyFill="1" applyBorder="1" applyAlignment="1">
      <alignment horizontal="right" vertical="center" wrapText="1"/>
    </xf>
    <xf numFmtId="4" fontId="12" fillId="20" borderId="35" xfId="0" applyNumberFormat="1" applyFont="1" applyFill="1" applyBorder="1" applyAlignment="1">
      <alignment horizontal="right" vertical="center" wrapText="1"/>
    </xf>
    <xf numFmtId="4" fontId="16" fillId="0" borderId="31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3" fontId="16" fillId="0" borderId="80" xfId="0" applyNumberFormat="1" applyFont="1" applyBorder="1" applyAlignment="1">
      <alignment horizontal="center" vertical="center" wrapText="1"/>
    </xf>
    <xf numFmtId="4" fontId="16" fillId="0" borderId="4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wrapText="1"/>
    </xf>
    <xf numFmtId="4" fontId="9" fillId="0" borderId="20" xfId="0" applyNumberFormat="1" applyFont="1" applyBorder="1" applyAlignment="1">
      <alignment horizontal="center" wrapText="1"/>
    </xf>
    <xf numFmtId="4" fontId="9" fillId="0" borderId="32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4" fontId="9" fillId="0" borderId="79" xfId="0" applyNumberFormat="1" applyFont="1" applyBorder="1" applyAlignment="1">
      <alignment horizontal="center" wrapText="1"/>
    </xf>
    <xf numFmtId="3" fontId="9" fillId="0" borderId="81" xfId="0" applyNumberFormat="1" applyFont="1" applyBorder="1" applyAlignment="1">
      <alignment wrapText="1"/>
    </xf>
    <xf numFmtId="4" fontId="9" fillId="0" borderId="82" xfId="0" applyNumberFormat="1" applyFont="1" applyBorder="1" applyAlignment="1">
      <alignment wrapText="1"/>
    </xf>
    <xf numFmtId="4" fontId="9" fillId="0" borderId="83" xfId="0" applyNumberFormat="1" applyFont="1" applyBorder="1" applyAlignment="1">
      <alignment wrapText="1"/>
    </xf>
    <xf numFmtId="3" fontId="9" fillId="0" borderId="53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9" fillId="0" borderId="37" xfId="0" applyNumberFormat="1" applyFont="1" applyBorder="1" applyAlignment="1">
      <alignment wrapText="1"/>
    </xf>
    <xf numFmtId="3" fontId="9" fillId="0" borderId="80" xfId="0" applyNumberFormat="1" applyFont="1" applyBorder="1" applyAlignment="1">
      <alignment wrapText="1"/>
    </xf>
    <xf numFmtId="4" fontId="9" fillId="0" borderId="49" xfId="0" applyNumberFormat="1" applyFont="1" applyBorder="1" applyAlignment="1">
      <alignment wrapText="1"/>
    </xf>
    <xf numFmtId="4" fontId="9" fillId="0" borderId="50" xfId="0" applyNumberFormat="1" applyFont="1" applyBorder="1" applyAlignment="1">
      <alignment wrapText="1"/>
    </xf>
    <xf numFmtId="3" fontId="12" fillId="0" borderId="14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wrapText="1"/>
    </xf>
    <xf numFmtId="4" fontId="12" fillId="0" borderId="25" xfId="0" applyNumberFormat="1" applyFont="1" applyFill="1" applyBorder="1" applyAlignment="1">
      <alignment wrapText="1"/>
    </xf>
    <xf numFmtId="4" fontId="10" fillId="0" borderId="43" xfId="0" applyNumberFormat="1" applyFont="1" applyBorder="1" applyAlignment="1">
      <alignment horizontal="center" wrapText="1"/>
    </xf>
    <xf numFmtId="4" fontId="10" fillId="0" borderId="28" xfId="0" applyNumberFormat="1" applyFont="1" applyBorder="1" applyAlignment="1">
      <alignment horizontal="center" wrapText="1"/>
    </xf>
    <xf numFmtId="4" fontId="10" fillId="0" borderId="68" xfId="0" applyNumberFormat="1" applyFont="1" applyBorder="1" applyAlignment="1">
      <alignment horizontal="center" wrapText="1"/>
    </xf>
    <xf numFmtId="4" fontId="10" fillId="0" borderId="40" xfId="0" applyNumberFormat="1" applyFont="1" applyFill="1" applyBorder="1" applyAlignment="1">
      <alignment horizontal="center" wrapText="1"/>
    </xf>
    <xf numFmtId="4" fontId="10" fillId="0" borderId="41" xfId="0" applyNumberFormat="1" applyFont="1" applyFill="1" applyBorder="1" applyAlignment="1">
      <alignment horizontal="center" wrapText="1"/>
    </xf>
    <xf numFmtId="4" fontId="10" fillId="0" borderId="42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80" zoomScaleNormal="80" zoomScalePageLayoutView="0" workbookViewId="0" topLeftCell="A1">
      <selection activeCell="U1" sqref="U1"/>
    </sheetView>
  </sheetViews>
  <sheetFormatPr defaultColWidth="17.625" defaultRowHeight="15.75"/>
  <cols>
    <col min="1" max="1" width="4.00390625" style="15" customWidth="1"/>
    <col min="2" max="2" width="22.50390625" style="12" customWidth="1"/>
    <col min="3" max="4" width="8.375" style="12" customWidth="1"/>
    <col min="5" max="5" width="8.125" style="12" customWidth="1"/>
    <col min="6" max="6" width="6.75390625" style="12" customWidth="1"/>
    <col min="7" max="7" width="10.75390625" style="12" customWidth="1"/>
    <col min="8" max="8" width="7.625" style="12" customWidth="1"/>
    <col min="9" max="9" width="10.00390625" style="12" customWidth="1"/>
    <col min="10" max="10" width="8.00390625" style="12" customWidth="1"/>
    <col min="11" max="11" width="10.25390625" style="12" customWidth="1"/>
    <col min="12" max="12" width="9.50390625" style="12" customWidth="1"/>
    <col min="13" max="13" width="9.50390625" style="13" customWidth="1"/>
    <col min="14" max="14" width="12.25390625" style="19" customWidth="1"/>
    <col min="15" max="20" width="6.875" style="179" customWidth="1"/>
    <col min="21" max="21" width="9.25390625" style="179" customWidth="1"/>
    <col min="22" max="22" width="6.50390625" style="179" customWidth="1"/>
    <col min="23" max="16384" width="17.625" style="12" customWidth="1"/>
  </cols>
  <sheetData>
    <row r="1" spans="1:21" ht="18" customHeight="1">
      <c r="A1" s="281" t="s">
        <v>8</v>
      </c>
      <c r="B1" s="281"/>
      <c r="C1" s="281"/>
      <c r="D1" s="281"/>
      <c r="E1" s="281"/>
      <c r="F1" s="281"/>
      <c r="G1" s="281"/>
      <c r="M1" s="74"/>
      <c r="U1" s="98" t="s">
        <v>36</v>
      </c>
    </row>
    <row r="2" spans="1:18" ht="22.5" customHeight="1">
      <c r="A2" s="14"/>
      <c r="B2" s="11"/>
      <c r="C2" s="11"/>
      <c r="D2" s="11"/>
      <c r="E2" s="11"/>
      <c r="F2" s="11"/>
      <c r="G2" s="11"/>
      <c r="M2" s="296" t="s">
        <v>60</v>
      </c>
      <c r="N2" s="297"/>
      <c r="O2" s="297"/>
      <c r="P2" s="297"/>
      <c r="Q2" s="297"/>
      <c r="R2" s="297"/>
    </row>
    <row r="3" spans="1:18" ht="15" customHeight="1" thickBot="1">
      <c r="A3" s="251" t="s">
        <v>57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165"/>
      <c r="M3" s="296"/>
      <c r="N3" s="297"/>
      <c r="O3" s="297"/>
      <c r="P3" s="297"/>
      <c r="Q3" s="297"/>
      <c r="R3" s="297"/>
    </row>
    <row r="4" spans="1:18" ht="39.75" customHeight="1">
      <c r="A4" s="295" t="s">
        <v>6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166"/>
      <c r="M4" s="391" t="s">
        <v>75</v>
      </c>
      <c r="N4" s="392"/>
      <c r="O4" s="392"/>
      <c r="P4" s="392"/>
      <c r="Q4" s="392"/>
      <c r="R4" s="393"/>
    </row>
    <row r="5" spans="3:18" ht="21.75" customHeight="1" thickBot="1">
      <c r="C5" s="252" t="s">
        <v>55</v>
      </c>
      <c r="D5" s="252"/>
      <c r="E5" s="252"/>
      <c r="F5" s="252"/>
      <c r="G5" s="252"/>
      <c r="H5" s="252"/>
      <c r="I5" s="252"/>
      <c r="J5" s="252"/>
      <c r="K5" s="252"/>
      <c r="L5" s="184"/>
      <c r="M5" s="394" t="s">
        <v>77</v>
      </c>
      <c r="N5" s="395"/>
      <c r="O5" s="395"/>
      <c r="P5" s="395"/>
      <c r="Q5" s="395"/>
      <c r="R5" s="396"/>
    </row>
    <row r="6" spans="1:22" s="33" customFormat="1" ht="28.5" customHeight="1">
      <c r="A6" s="31"/>
      <c r="B6" s="32" t="s">
        <v>0</v>
      </c>
      <c r="C6" s="278" t="s">
        <v>17</v>
      </c>
      <c r="D6" s="250"/>
      <c r="E6" s="250"/>
      <c r="F6" s="250"/>
      <c r="G6" s="280"/>
      <c r="H6" s="278" t="s">
        <v>7</v>
      </c>
      <c r="I6" s="279"/>
      <c r="J6" s="279"/>
      <c r="K6" s="280"/>
      <c r="L6" s="16"/>
      <c r="M6" s="16"/>
      <c r="N6" s="20"/>
      <c r="O6" s="180"/>
      <c r="P6" s="180"/>
      <c r="Q6" s="180"/>
      <c r="R6" s="180"/>
      <c r="S6" s="180"/>
      <c r="T6" s="180"/>
      <c r="U6" s="180"/>
      <c r="V6" s="180"/>
    </row>
    <row r="7" spans="1:22" s="35" customFormat="1" ht="27" customHeight="1">
      <c r="A7" s="34"/>
      <c r="B7" s="65">
        <v>1846600</v>
      </c>
      <c r="C7" s="286">
        <f>ROUND(B7*50%,2)</f>
        <v>923300</v>
      </c>
      <c r="D7" s="287"/>
      <c r="E7" s="287"/>
      <c r="F7" s="287"/>
      <c r="G7" s="256"/>
      <c r="H7" s="286">
        <f>ROUND(B7*50%,2)</f>
        <v>923300</v>
      </c>
      <c r="I7" s="254"/>
      <c r="J7" s="254"/>
      <c r="K7" s="256"/>
      <c r="L7" s="17"/>
      <c r="M7" s="17"/>
      <c r="N7" s="21"/>
      <c r="O7" s="181"/>
      <c r="P7" s="181"/>
      <c r="Q7" s="181"/>
      <c r="R7" s="181"/>
      <c r="S7" s="181"/>
      <c r="T7" s="181"/>
      <c r="U7" s="181"/>
      <c r="V7" s="181"/>
    </row>
    <row r="8" spans="2:14" ht="24" customHeight="1">
      <c r="B8" s="298"/>
      <c r="C8" s="28"/>
      <c r="D8" s="56"/>
      <c r="E8" s="56"/>
      <c r="F8" s="56"/>
      <c r="G8" s="29"/>
      <c r="H8" s="255" t="s">
        <v>25</v>
      </c>
      <c r="I8" s="249"/>
      <c r="J8" s="249" t="s">
        <v>26</v>
      </c>
      <c r="K8" s="300"/>
      <c r="L8" s="100"/>
      <c r="M8" s="253"/>
      <c r="N8" s="253"/>
    </row>
    <row r="9" spans="2:14" ht="24.75" customHeight="1" thickBot="1">
      <c r="B9" s="299"/>
      <c r="C9" s="27"/>
      <c r="D9" s="38"/>
      <c r="E9" s="38"/>
      <c r="F9" s="38"/>
      <c r="G9" s="37"/>
      <c r="H9" s="282">
        <f>ROUND(H7*50%,2)</f>
        <v>461650</v>
      </c>
      <c r="I9" s="283"/>
      <c r="J9" s="284">
        <f>ROUND(H7*50%,2)</f>
        <v>461650</v>
      </c>
      <c r="K9" s="285"/>
      <c r="L9" s="38"/>
      <c r="M9" s="38"/>
      <c r="N9" s="36"/>
    </row>
    <row r="10" spans="1:22" ht="46.5" customHeight="1" thickBot="1">
      <c r="A10" s="26" t="s">
        <v>1</v>
      </c>
      <c r="B10" s="104" t="s">
        <v>10</v>
      </c>
      <c r="C10" s="122" t="s">
        <v>27</v>
      </c>
      <c r="D10" s="58" t="s">
        <v>28</v>
      </c>
      <c r="E10" s="64" t="s">
        <v>29</v>
      </c>
      <c r="F10" s="58" t="s">
        <v>30</v>
      </c>
      <c r="G10" s="123" t="s">
        <v>11</v>
      </c>
      <c r="H10" s="107" t="s">
        <v>4</v>
      </c>
      <c r="I10" s="106" t="s">
        <v>11</v>
      </c>
      <c r="J10" s="107" t="s">
        <v>4</v>
      </c>
      <c r="K10" s="106" t="s">
        <v>11</v>
      </c>
      <c r="L10" s="186" t="s">
        <v>69</v>
      </c>
      <c r="M10" s="124" t="s">
        <v>5</v>
      </c>
      <c r="N10" s="175" t="s">
        <v>58</v>
      </c>
      <c r="O10" s="374" t="s">
        <v>61</v>
      </c>
      <c r="P10" s="375" t="s">
        <v>62</v>
      </c>
      <c r="Q10" s="374" t="s">
        <v>63</v>
      </c>
      <c r="R10" s="376" t="s">
        <v>68</v>
      </c>
      <c r="S10" s="377" t="s">
        <v>64</v>
      </c>
      <c r="T10" s="378" t="s">
        <v>65</v>
      </c>
      <c r="U10" s="376" t="s">
        <v>66</v>
      </c>
      <c r="V10" s="377" t="s">
        <v>67</v>
      </c>
    </row>
    <row r="11" spans="1:22" ht="27" customHeight="1">
      <c r="A11" s="22">
        <v>1</v>
      </c>
      <c r="B11" s="128" t="s">
        <v>2</v>
      </c>
      <c r="C11" s="129">
        <f aca="true" t="shared" si="0" ref="C11:C17">D11+E11+F11</f>
        <v>670.72</v>
      </c>
      <c r="D11" s="130">
        <v>579</v>
      </c>
      <c r="E11" s="130">
        <v>67.72</v>
      </c>
      <c r="F11" s="131">
        <v>24</v>
      </c>
      <c r="G11" s="132">
        <f>ROUND(C19*C11,2)</f>
        <v>144821.89</v>
      </c>
      <c r="H11" s="225">
        <v>155</v>
      </c>
      <c r="I11" s="226">
        <f>ROUND(H19*H11,2)</f>
        <v>96047.99</v>
      </c>
      <c r="J11" s="226">
        <v>892</v>
      </c>
      <c r="K11" s="226">
        <f>ROUND(J19*J11,2)</f>
        <v>78646.26</v>
      </c>
      <c r="L11" s="187">
        <v>48822.11</v>
      </c>
      <c r="M11" s="159">
        <f aca="true" t="shared" si="1" ref="M11:M17">C11+H11+J11</f>
        <v>1717.72</v>
      </c>
      <c r="N11" s="176">
        <f aca="true" t="shared" si="2" ref="N11:N16">G11+I11+K11</f>
        <v>319516.14</v>
      </c>
      <c r="O11" s="379">
        <v>48000</v>
      </c>
      <c r="P11" s="379">
        <v>48000</v>
      </c>
      <c r="Q11" s="379">
        <v>48000</v>
      </c>
      <c r="R11" s="379">
        <v>48000</v>
      </c>
      <c r="S11" s="379">
        <v>48000</v>
      </c>
      <c r="T11" s="379">
        <v>48000</v>
      </c>
      <c r="U11" s="380">
        <v>31516.14</v>
      </c>
      <c r="V11" s="381">
        <f aca="true" t="shared" si="3" ref="V11:V17">N11-O11-P11-Q11-R11-S11-T11-U11</f>
        <v>0</v>
      </c>
    </row>
    <row r="12" spans="1:22" ht="27" customHeight="1">
      <c r="A12" s="22">
        <v>2</v>
      </c>
      <c r="B12" s="133" t="s">
        <v>31</v>
      </c>
      <c r="C12" s="127">
        <f t="shared" si="0"/>
        <v>502</v>
      </c>
      <c r="D12" s="169">
        <v>238</v>
      </c>
      <c r="E12" s="126">
        <v>240</v>
      </c>
      <c r="F12" s="18">
        <v>24</v>
      </c>
      <c r="G12" s="127">
        <f>ROUND(C19*C12,2)</f>
        <v>108391.86</v>
      </c>
      <c r="H12" s="227">
        <v>108</v>
      </c>
      <c r="I12" s="228">
        <f>ROUND(H19*H12,2)</f>
        <v>66923.76</v>
      </c>
      <c r="J12" s="228">
        <v>662</v>
      </c>
      <c r="K12" s="228">
        <f>ROUND(J19*J12,2)</f>
        <v>58367.51</v>
      </c>
      <c r="L12" s="188">
        <v>36735.92</v>
      </c>
      <c r="M12" s="160">
        <f t="shared" si="1"/>
        <v>1272</v>
      </c>
      <c r="N12" s="177">
        <f t="shared" si="2"/>
        <v>233683.13</v>
      </c>
      <c r="O12" s="382">
        <v>35000</v>
      </c>
      <c r="P12" s="382">
        <v>35000</v>
      </c>
      <c r="Q12" s="382">
        <v>35000</v>
      </c>
      <c r="R12" s="382">
        <v>35000</v>
      </c>
      <c r="S12" s="382">
        <v>35000</v>
      </c>
      <c r="T12" s="382">
        <v>35000</v>
      </c>
      <c r="U12" s="383">
        <v>23683.13</v>
      </c>
      <c r="V12" s="384">
        <f t="shared" si="3"/>
        <v>0</v>
      </c>
    </row>
    <row r="13" spans="1:22" ht="27" customHeight="1">
      <c r="A13" s="22">
        <v>3</v>
      </c>
      <c r="B13" s="133" t="s">
        <v>9</v>
      </c>
      <c r="C13" s="127">
        <f t="shared" si="0"/>
        <v>390.57</v>
      </c>
      <c r="D13" s="169">
        <v>278</v>
      </c>
      <c r="E13" s="126">
        <v>88.57</v>
      </c>
      <c r="F13" s="126">
        <v>24</v>
      </c>
      <c r="G13" s="127">
        <f>ROUND(C19*C13,2)</f>
        <v>84331.89</v>
      </c>
      <c r="H13" s="227">
        <v>93</v>
      </c>
      <c r="I13" s="228">
        <f>ROUND(H19*H13,2)</f>
        <v>57628.79</v>
      </c>
      <c r="J13" s="228">
        <v>372</v>
      </c>
      <c r="K13" s="228">
        <f>ROUND(J19*J13,2)</f>
        <v>32798.66</v>
      </c>
      <c r="L13" s="188">
        <v>26578.76</v>
      </c>
      <c r="M13" s="160">
        <f t="shared" si="1"/>
        <v>855.5699999999999</v>
      </c>
      <c r="N13" s="177">
        <f t="shared" si="2"/>
        <v>174759.34</v>
      </c>
      <c r="O13" s="382">
        <v>26000</v>
      </c>
      <c r="P13" s="382">
        <v>26000</v>
      </c>
      <c r="Q13" s="382">
        <v>26000</v>
      </c>
      <c r="R13" s="382">
        <v>26000</v>
      </c>
      <c r="S13" s="382">
        <v>26000</v>
      </c>
      <c r="T13" s="382">
        <v>26000</v>
      </c>
      <c r="U13" s="383">
        <v>18759.34</v>
      </c>
      <c r="V13" s="384">
        <f t="shared" si="3"/>
        <v>0</v>
      </c>
    </row>
    <row r="14" spans="1:22" ht="27" customHeight="1">
      <c r="A14" s="22">
        <v>4</v>
      </c>
      <c r="B14" s="133" t="s">
        <v>3</v>
      </c>
      <c r="C14" s="127">
        <f t="shared" si="0"/>
        <v>407.94</v>
      </c>
      <c r="D14" s="169">
        <v>288.8</v>
      </c>
      <c r="E14" s="126">
        <v>99.14</v>
      </c>
      <c r="F14" s="18">
        <v>20</v>
      </c>
      <c r="G14" s="127">
        <f>ROUND(C19*C14,2)</f>
        <v>88082.42</v>
      </c>
      <c r="H14" s="227">
        <v>54</v>
      </c>
      <c r="I14" s="228">
        <f>ROUND(H19*H14,2)</f>
        <v>33461.88</v>
      </c>
      <c r="J14" s="228">
        <v>720</v>
      </c>
      <c r="K14" s="228">
        <f>ROUND(J19*J14,2)</f>
        <v>63481.28</v>
      </c>
      <c r="L14" s="188">
        <v>28391.85</v>
      </c>
      <c r="M14" s="160">
        <f t="shared" si="1"/>
        <v>1181.94</v>
      </c>
      <c r="N14" s="177">
        <f t="shared" si="2"/>
        <v>185025.58</v>
      </c>
      <c r="O14" s="382">
        <v>28000</v>
      </c>
      <c r="P14" s="382">
        <v>28000</v>
      </c>
      <c r="Q14" s="382">
        <v>28000</v>
      </c>
      <c r="R14" s="382">
        <v>28000</v>
      </c>
      <c r="S14" s="382">
        <v>28000</v>
      </c>
      <c r="T14" s="382">
        <v>28000</v>
      </c>
      <c r="U14" s="383">
        <v>17025.58</v>
      </c>
      <c r="V14" s="384">
        <f t="shared" si="3"/>
        <v>0</v>
      </c>
    </row>
    <row r="15" spans="1:22" ht="27" customHeight="1">
      <c r="A15" s="22">
        <v>5</v>
      </c>
      <c r="B15" s="133" t="s">
        <v>34</v>
      </c>
      <c r="C15" s="127">
        <f t="shared" si="0"/>
        <v>966.4</v>
      </c>
      <c r="D15" s="169">
        <v>801.4</v>
      </c>
      <c r="E15" s="126">
        <v>141</v>
      </c>
      <c r="F15" s="126">
        <v>24</v>
      </c>
      <c r="G15" s="127">
        <f>ROUND(C19*C15,2)</f>
        <v>208665.13</v>
      </c>
      <c r="H15" s="227">
        <v>160</v>
      </c>
      <c r="I15" s="228">
        <f>ROUND(H19*H15,2)</f>
        <v>99146.31</v>
      </c>
      <c r="J15" s="228">
        <v>1280</v>
      </c>
      <c r="K15" s="228">
        <f>ROUND(J19*J15,2)</f>
        <v>112855.61</v>
      </c>
      <c r="L15" s="188">
        <v>66494.57</v>
      </c>
      <c r="M15" s="160">
        <f t="shared" si="1"/>
        <v>2406.4</v>
      </c>
      <c r="N15" s="177">
        <f t="shared" si="2"/>
        <v>420667.05</v>
      </c>
      <c r="O15" s="382">
        <v>68000</v>
      </c>
      <c r="P15" s="382">
        <v>68000</v>
      </c>
      <c r="Q15" s="382">
        <v>68000</v>
      </c>
      <c r="R15" s="382">
        <v>68000</v>
      </c>
      <c r="S15" s="382">
        <v>68000</v>
      </c>
      <c r="T15" s="382">
        <v>68000</v>
      </c>
      <c r="U15" s="383">
        <v>12667.05</v>
      </c>
      <c r="V15" s="384">
        <f t="shared" si="3"/>
        <v>0</v>
      </c>
    </row>
    <row r="16" spans="1:22" ht="27" customHeight="1">
      <c r="A16" s="22">
        <v>6</v>
      </c>
      <c r="B16" s="133" t="s">
        <v>56</v>
      </c>
      <c r="C16" s="127">
        <f t="shared" si="0"/>
        <v>479.29</v>
      </c>
      <c r="D16" s="169">
        <v>395</v>
      </c>
      <c r="E16" s="126">
        <v>64.29</v>
      </c>
      <c r="F16" s="126">
        <v>20</v>
      </c>
      <c r="G16" s="127">
        <f>ROUND(C19*C16,2)</f>
        <v>103488.32</v>
      </c>
      <c r="H16" s="227">
        <v>58</v>
      </c>
      <c r="I16" s="228">
        <f>ROUND(H19*H16,2)</f>
        <v>35940.54</v>
      </c>
      <c r="J16" s="228">
        <v>186</v>
      </c>
      <c r="K16" s="228">
        <f>ROUND(J19*J16,2)</f>
        <v>16399.33</v>
      </c>
      <c r="L16" s="188">
        <v>26410.91</v>
      </c>
      <c r="M16" s="160">
        <f t="shared" si="1"/>
        <v>723.29</v>
      </c>
      <c r="N16" s="177">
        <f t="shared" si="2"/>
        <v>155828.19</v>
      </c>
      <c r="O16" s="382">
        <v>25000</v>
      </c>
      <c r="P16" s="382">
        <v>25000</v>
      </c>
      <c r="Q16" s="382">
        <v>25000</v>
      </c>
      <c r="R16" s="382">
        <v>25000</v>
      </c>
      <c r="S16" s="382">
        <v>25000</v>
      </c>
      <c r="T16" s="382">
        <v>20000</v>
      </c>
      <c r="U16" s="383">
        <v>10828.19</v>
      </c>
      <c r="V16" s="384">
        <f t="shared" si="3"/>
        <v>0</v>
      </c>
    </row>
    <row r="17" spans="1:22" ht="33.75" customHeight="1" thickBot="1">
      <c r="A17" s="22">
        <v>7</v>
      </c>
      <c r="B17" s="134" t="s">
        <v>24</v>
      </c>
      <c r="C17" s="135">
        <f t="shared" si="0"/>
        <v>859.2</v>
      </c>
      <c r="D17" s="170">
        <v>682.2</v>
      </c>
      <c r="E17" s="137">
        <v>153</v>
      </c>
      <c r="F17" s="136">
        <v>24</v>
      </c>
      <c r="G17" s="135">
        <f>ROUND(C19*C17,2)-0.01</f>
        <v>185518.49</v>
      </c>
      <c r="H17" s="229">
        <v>117</v>
      </c>
      <c r="I17" s="230">
        <f>ROUND(H19*H17,2)-0.01</f>
        <v>72500.73000000001</v>
      </c>
      <c r="J17" s="230">
        <v>1124</v>
      </c>
      <c r="K17" s="230">
        <f>ROUND(J19*J17,2)+0.01</f>
        <v>99101.34999999999</v>
      </c>
      <c r="L17" s="189">
        <v>56565.88</v>
      </c>
      <c r="M17" s="161">
        <f t="shared" si="1"/>
        <v>2100.2</v>
      </c>
      <c r="N17" s="178">
        <f>G17+I17+K17</f>
        <v>357120.57</v>
      </c>
      <c r="O17" s="385">
        <v>57000</v>
      </c>
      <c r="P17" s="385">
        <v>57000</v>
      </c>
      <c r="Q17" s="385">
        <v>58780</v>
      </c>
      <c r="R17" s="385">
        <v>58780</v>
      </c>
      <c r="S17" s="385">
        <v>58780</v>
      </c>
      <c r="T17" s="385">
        <v>55000</v>
      </c>
      <c r="U17" s="386">
        <v>11780.57</v>
      </c>
      <c r="V17" s="387">
        <f t="shared" si="3"/>
        <v>0</v>
      </c>
    </row>
    <row r="18" spans="1:22" s="13" customFormat="1" ht="33" customHeight="1" thickBot="1">
      <c r="A18" s="25"/>
      <c r="B18" s="151" t="s">
        <v>12</v>
      </c>
      <c r="C18" s="125">
        <f>SUM(C11:C17)</f>
        <v>4276.12</v>
      </c>
      <c r="D18" s="125">
        <f>SUM(D11:D17)</f>
        <v>3262.3999999999996</v>
      </c>
      <c r="E18" s="125">
        <f>SUM(E11:E17)</f>
        <v>853.72</v>
      </c>
      <c r="F18" s="125">
        <f>SUM(F11:F17)</f>
        <v>160</v>
      </c>
      <c r="G18" s="125">
        <f>SUM(G11:G17)</f>
        <v>923300</v>
      </c>
      <c r="H18" s="152">
        <f aca="true" t="shared" si="4" ref="H18:N18">SUM(H11:H17)</f>
        <v>745</v>
      </c>
      <c r="I18" s="153">
        <f t="shared" si="4"/>
        <v>461650</v>
      </c>
      <c r="J18" s="153">
        <f t="shared" si="4"/>
        <v>5236</v>
      </c>
      <c r="K18" s="153">
        <f t="shared" si="4"/>
        <v>461650</v>
      </c>
      <c r="L18" s="191">
        <f t="shared" si="4"/>
        <v>290000</v>
      </c>
      <c r="M18" s="231">
        <f t="shared" si="4"/>
        <v>10257.119999999999</v>
      </c>
      <c r="N18" s="232">
        <f t="shared" si="4"/>
        <v>1846600</v>
      </c>
      <c r="O18" s="388">
        <f aca="true" t="shared" si="5" ref="O18:V18">SUM(O11:O17)</f>
        <v>287000</v>
      </c>
      <c r="P18" s="388">
        <f t="shared" si="5"/>
        <v>287000</v>
      </c>
      <c r="Q18" s="388">
        <f t="shared" si="5"/>
        <v>288780</v>
      </c>
      <c r="R18" s="388">
        <f t="shared" si="5"/>
        <v>288780</v>
      </c>
      <c r="S18" s="388">
        <f t="shared" si="5"/>
        <v>288780</v>
      </c>
      <c r="T18" s="388">
        <f t="shared" si="5"/>
        <v>280000</v>
      </c>
      <c r="U18" s="389">
        <f t="shared" si="5"/>
        <v>126260</v>
      </c>
      <c r="V18" s="390">
        <f t="shared" si="5"/>
        <v>0</v>
      </c>
    </row>
    <row r="19" spans="1:22" s="44" customFormat="1" ht="33" customHeight="1" thickBot="1">
      <c r="A19" s="14"/>
      <c r="B19" s="61" t="s">
        <v>20</v>
      </c>
      <c r="C19" s="291">
        <f>ROUND(C7/C18,6)</f>
        <v>215.92004</v>
      </c>
      <c r="D19" s="292"/>
      <c r="E19" s="292"/>
      <c r="F19" s="292"/>
      <c r="G19" s="293"/>
      <c r="H19" s="289">
        <f>ROUND(H9/H18,6)</f>
        <v>619.66443</v>
      </c>
      <c r="I19" s="290"/>
      <c r="J19" s="290">
        <f>ROUND(J9/J18,6)</f>
        <v>88.168449</v>
      </c>
      <c r="K19" s="294"/>
      <c r="L19" s="185"/>
      <c r="N19" s="45"/>
      <c r="O19" s="182"/>
      <c r="P19" s="182"/>
      <c r="Q19" s="182"/>
      <c r="R19" s="182"/>
      <c r="S19" s="182"/>
      <c r="T19" s="182"/>
      <c r="U19" s="182"/>
      <c r="V19" s="182"/>
    </row>
    <row r="20" spans="1:22" s="33" customFormat="1" ht="30.75" customHeight="1" thickBot="1">
      <c r="A20" s="31"/>
      <c r="B20" s="99" t="s">
        <v>0</v>
      </c>
      <c r="C20" s="278" t="s">
        <v>17</v>
      </c>
      <c r="D20" s="250"/>
      <c r="E20" s="250"/>
      <c r="F20" s="250"/>
      <c r="G20" s="280"/>
      <c r="H20" s="278" t="s">
        <v>38</v>
      </c>
      <c r="I20" s="279"/>
      <c r="J20" s="279"/>
      <c r="K20" s="288"/>
      <c r="L20" s="242">
        <f>L18+L25</f>
        <v>300000</v>
      </c>
      <c r="M20" s="16"/>
      <c r="N20" s="247">
        <f>N18+N25</f>
        <v>1923600</v>
      </c>
      <c r="O20" s="235">
        <f aca="true" t="shared" si="6" ref="O20:V20">O18+O25</f>
        <v>297000</v>
      </c>
      <c r="P20" s="235">
        <f t="shared" si="6"/>
        <v>297000</v>
      </c>
      <c r="Q20" s="235">
        <f t="shared" si="6"/>
        <v>298780</v>
      </c>
      <c r="R20" s="235">
        <f t="shared" si="6"/>
        <v>298780</v>
      </c>
      <c r="S20" s="235">
        <f t="shared" si="6"/>
        <v>298780</v>
      </c>
      <c r="T20" s="235">
        <f t="shared" si="6"/>
        <v>290000</v>
      </c>
      <c r="U20" s="235">
        <f t="shared" si="6"/>
        <v>136260</v>
      </c>
      <c r="V20" s="234">
        <f t="shared" si="6"/>
        <v>7000</v>
      </c>
    </row>
    <row r="21" spans="1:22" s="35" customFormat="1" ht="18.75" customHeight="1">
      <c r="A21" s="34"/>
      <c r="B21" s="65">
        <v>77000</v>
      </c>
      <c r="C21" s="286">
        <f>B21</f>
        <v>77000</v>
      </c>
      <c r="D21" s="287"/>
      <c r="E21" s="287"/>
      <c r="F21" s="287"/>
      <c r="G21" s="256"/>
      <c r="H21" s="286">
        <v>0</v>
      </c>
      <c r="I21" s="254"/>
      <c r="J21" s="254"/>
      <c r="K21" s="256"/>
      <c r="L21" s="17"/>
      <c r="M21" s="17"/>
      <c r="N21" s="21"/>
      <c r="O21" s="181"/>
      <c r="P21" s="181"/>
      <c r="Q21" s="181"/>
      <c r="R21" s="181"/>
      <c r="S21" s="181"/>
      <c r="T21" s="181"/>
      <c r="U21" s="181"/>
      <c r="V21" s="181"/>
    </row>
    <row r="22" spans="2:14" ht="12.75" customHeight="1">
      <c r="B22" s="298"/>
      <c r="C22" s="28"/>
      <c r="D22" s="56"/>
      <c r="E22" s="56"/>
      <c r="F22" s="56"/>
      <c r="G22" s="29"/>
      <c r="H22" s="255" t="s">
        <v>39</v>
      </c>
      <c r="I22" s="249"/>
      <c r="J22" s="249" t="s">
        <v>39</v>
      </c>
      <c r="K22" s="300"/>
      <c r="L22" s="100"/>
      <c r="M22" s="100"/>
      <c r="N22" s="36"/>
    </row>
    <row r="23" spans="2:14" ht="15.75" customHeight="1" thickBot="1">
      <c r="B23" s="301"/>
      <c r="C23" s="101"/>
      <c r="D23" s="102"/>
      <c r="E23" s="102"/>
      <c r="F23" s="102"/>
      <c r="G23" s="103"/>
      <c r="H23" s="302">
        <f>ROUND(H21*50%,2)</f>
        <v>0</v>
      </c>
      <c r="I23" s="303"/>
      <c r="J23" s="304">
        <f>ROUND(H21*50%,2)</f>
        <v>0</v>
      </c>
      <c r="K23" s="305"/>
      <c r="L23" s="38"/>
      <c r="M23" s="38"/>
      <c r="N23" s="36"/>
    </row>
    <row r="24" spans="1:22" ht="47.25" customHeight="1" thickBot="1">
      <c r="A24" s="26" t="s">
        <v>40</v>
      </c>
      <c r="B24" s="48" t="s">
        <v>10</v>
      </c>
      <c r="C24" s="105" t="s">
        <v>27</v>
      </c>
      <c r="D24" s="57" t="s">
        <v>28</v>
      </c>
      <c r="E24" s="57" t="s">
        <v>29</v>
      </c>
      <c r="F24" s="57" t="s">
        <v>30</v>
      </c>
      <c r="G24" s="23" t="s">
        <v>11</v>
      </c>
      <c r="H24" s="24" t="s">
        <v>4</v>
      </c>
      <c r="I24" s="23" t="s">
        <v>11</v>
      </c>
      <c r="J24" s="24" t="s">
        <v>4</v>
      </c>
      <c r="K24" s="23" t="s">
        <v>11</v>
      </c>
      <c r="L24" s="190" t="s">
        <v>69</v>
      </c>
      <c r="M24" s="149" t="s">
        <v>5</v>
      </c>
      <c r="N24" s="243" t="s">
        <v>58</v>
      </c>
      <c r="O24" s="211" t="s">
        <v>61</v>
      </c>
      <c r="P24" s="214" t="s">
        <v>62</v>
      </c>
      <c r="Q24" s="211" t="s">
        <v>63</v>
      </c>
      <c r="R24" s="212" t="s">
        <v>68</v>
      </c>
      <c r="S24" s="213" t="s">
        <v>64</v>
      </c>
      <c r="T24" s="215" t="s">
        <v>65</v>
      </c>
      <c r="U24" s="212" t="s">
        <v>66</v>
      </c>
      <c r="V24" s="213" t="s">
        <v>67</v>
      </c>
    </row>
    <row r="25" spans="1:22" s="1" customFormat="1" ht="35.25" customHeight="1" thickBot="1">
      <c r="A25" s="138">
        <v>8</v>
      </c>
      <c r="B25" s="139" t="s">
        <v>41</v>
      </c>
      <c r="C25" s="140">
        <f>D25+E25+F25</f>
        <v>98</v>
      </c>
      <c r="D25" s="141">
        <v>47</v>
      </c>
      <c r="E25" s="142">
        <v>36</v>
      </c>
      <c r="F25" s="143">
        <v>15</v>
      </c>
      <c r="G25" s="144">
        <f>C21</f>
        <v>77000</v>
      </c>
      <c r="H25" s="145">
        <v>0</v>
      </c>
      <c r="I25" s="146">
        <v>0</v>
      </c>
      <c r="J25" s="147">
        <v>0</v>
      </c>
      <c r="K25" s="148">
        <v>0</v>
      </c>
      <c r="L25" s="222">
        <v>10000</v>
      </c>
      <c r="M25" s="223">
        <f>C25+H25+J25</f>
        <v>98</v>
      </c>
      <c r="N25" s="233">
        <v>77000</v>
      </c>
      <c r="O25" s="244">
        <v>10000</v>
      </c>
      <c r="P25" s="245">
        <v>10000</v>
      </c>
      <c r="Q25" s="245">
        <v>10000</v>
      </c>
      <c r="R25" s="245">
        <v>10000</v>
      </c>
      <c r="S25" s="245">
        <v>10000</v>
      </c>
      <c r="T25" s="245">
        <v>10000</v>
      </c>
      <c r="U25" s="245">
        <v>10000</v>
      </c>
      <c r="V25" s="246">
        <f>N25-O25-P25-Q25-R25-S25-T25-U25</f>
        <v>7000</v>
      </c>
    </row>
    <row r="26" spans="1:22" s="30" customFormat="1" ht="30" customHeight="1" thickBot="1">
      <c r="A26" s="306" t="s">
        <v>54</v>
      </c>
      <c r="B26" s="306"/>
      <c r="C26" s="306"/>
      <c r="D26" s="306"/>
      <c r="E26" s="306"/>
      <c r="F26" s="306"/>
      <c r="G26" s="306"/>
      <c r="H26" s="306"/>
      <c r="I26" s="306"/>
      <c r="J26" s="306"/>
      <c r="K26" s="306"/>
      <c r="L26" s="307" t="s">
        <v>73</v>
      </c>
      <c r="M26" s="308"/>
      <c r="N26" s="308"/>
      <c r="O26" s="309"/>
      <c r="P26" s="309"/>
      <c r="Q26" s="270" t="s">
        <v>71</v>
      </c>
      <c r="R26" s="271"/>
      <c r="S26" s="272"/>
      <c r="T26" s="270" t="s">
        <v>72</v>
      </c>
      <c r="U26" s="271"/>
      <c r="V26" s="272"/>
    </row>
    <row r="27" spans="1:22" s="108" customFormat="1" ht="24" customHeight="1" thickBot="1">
      <c r="A27" s="314" t="s">
        <v>42</v>
      </c>
      <c r="B27" s="315"/>
      <c r="C27" s="315"/>
      <c r="D27" s="315"/>
      <c r="E27" s="315"/>
      <c r="F27" s="315"/>
      <c r="G27" s="315"/>
      <c r="H27" s="316"/>
      <c r="I27" s="317">
        <f>N18+N25</f>
        <v>1923600</v>
      </c>
      <c r="J27" s="318"/>
      <c r="K27" s="110"/>
      <c r="L27" s="273">
        <f>L18+O18+P18+L25+O25+P25</f>
        <v>894000</v>
      </c>
      <c r="M27" s="274"/>
      <c r="N27" s="274"/>
      <c r="O27" s="274"/>
      <c r="P27" s="274"/>
      <c r="Q27" s="275">
        <f>Q18+R18+S18+Q25+R25+S25</f>
        <v>896340</v>
      </c>
      <c r="R27" s="276"/>
      <c r="S27" s="277"/>
      <c r="T27" s="276">
        <f>T18+U18+V18+T25+U25+V25</f>
        <v>433260</v>
      </c>
      <c r="U27" s="276"/>
      <c r="V27" s="277"/>
    </row>
    <row r="28" spans="1:22" s="9" customFormat="1" ht="21" customHeight="1" thickBot="1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92"/>
      <c r="O28" s="224"/>
      <c r="P28" s="183"/>
      <c r="Q28" s="183"/>
      <c r="R28" s="183"/>
      <c r="S28" s="183"/>
      <c r="T28" s="183"/>
      <c r="U28" s="183"/>
      <c r="V28" s="183"/>
    </row>
    <row r="29" spans="1:22" ht="21.75" customHeight="1" thickBot="1">
      <c r="A29" s="266" t="s">
        <v>59</v>
      </c>
      <c r="B29" s="266"/>
      <c r="C29" s="266"/>
      <c r="D29" s="266"/>
      <c r="E29" s="266"/>
      <c r="F29" s="266"/>
      <c r="G29" s="266"/>
      <c r="H29" s="266"/>
      <c r="I29" s="267" t="s">
        <v>74</v>
      </c>
      <c r="J29" s="268"/>
      <c r="K29" s="269"/>
      <c r="L29" s="310">
        <f>L27+RAD!J30</f>
        <v>1484999.9985297</v>
      </c>
      <c r="M29" s="311"/>
      <c r="N29" s="311"/>
      <c r="O29" s="312"/>
      <c r="P29" s="313"/>
      <c r="Q29" s="260">
        <f>Q27+RAD!O30</f>
        <v>1485000</v>
      </c>
      <c r="R29" s="261"/>
      <c r="S29" s="262"/>
      <c r="T29" s="263">
        <f>T27+RAD!R30</f>
        <v>735999.99955464</v>
      </c>
      <c r="U29" s="264"/>
      <c r="V29" s="265"/>
    </row>
    <row r="30" spans="1:22" ht="24.75" customHeight="1" thickBot="1">
      <c r="A30" s="155"/>
      <c r="B30" s="156"/>
      <c r="C30" s="156"/>
      <c r="D30" s="156"/>
      <c r="E30" s="156"/>
      <c r="F30" s="156"/>
      <c r="G30" s="156"/>
      <c r="H30" s="156"/>
      <c r="I30" s="257" t="s">
        <v>76</v>
      </c>
      <c r="J30" s="258"/>
      <c r="K30" s="259"/>
      <c r="L30" s="156"/>
      <c r="M30" s="157"/>
      <c r="N30" s="240">
        <f>I27+RAD!H28</f>
        <v>3205999.9995546397</v>
      </c>
      <c r="O30" s="241">
        <f>O20+RAD!M25</f>
        <v>492500</v>
      </c>
      <c r="P30" s="241">
        <f>P20+RAD!N25</f>
        <v>492500</v>
      </c>
      <c r="Q30" s="241">
        <f>Q20+RAD!O25</f>
        <v>495000</v>
      </c>
      <c r="R30" s="241">
        <f>R20+RAD!P25</f>
        <v>495000</v>
      </c>
      <c r="S30" s="241">
        <f>S20+RAD!Q25</f>
        <v>495000</v>
      </c>
      <c r="T30" s="241">
        <f>T20+RAD!R25</f>
        <v>487043</v>
      </c>
      <c r="U30" s="241">
        <f>U20+RAD!S25</f>
        <v>233642.41502272003</v>
      </c>
      <c r="V30" s="248">
        <f>V20+RAD!T25</f>
        <v>15314.58453192003</v>
      </c>
    </row>
  </sheetData>
  <sheetProtection/>
  <mergeCells count="44">
    <mergeCell ref="A26:K26"/>
    <mergeCell ref="L26:P26"/>
    <mergeCell ref="L29:P29"/>
    <mergeCell ref="A27:H27"/>
    <mergeCell ref="I27:J27"/>
    <mergeCell ref="B8:B9"/>
    <mergeCell ref="J8:K8"/>
    <mergeCell ref="H21:K21"/>
    <mergeCell ref="B22:B23"/>
    <mergeCell ref="H22:I22"/>
    <mergeCell ref="J22:K22"/>
    <mergeCell ref="H23:I23"/>
    <mergeCell ref="J23:K23"/>
    <mergeCell ref="C21:G21"/>
    <mergeCell ref="A4:K4"/>
    <mergeCell ref="M2:R3"/>
    <mergeCell ref="M4:R4"/>
    <mergeCell ref="M5:R5"/>
    <mergeCell ref="M8:N8"/>
    <mergeCell ref="C20:G20"/>
    <mergeCell ref="H20:K20"/>
    <mergeCell ref="H19:I19"/>
    <mergeCell ref="C19:G19"/>
    <mergeCell ref="J19:K19"/>
    <mergeCell ref="H6:K6"/>
    <mergeCell ref="A1:G1"/>
    <mergeCell ref="H9:I9"/>
    <mergeCell ref="J9:K9"/>
    <mergeCell ref="C7:G7"/>
    <mergeCell ref="H7:K7"/>
    <mergeCell ref="H8:I8"/>
    <mergeCell ref="C6:G6"/>
    <mergeCell ref="A3:K3"/>
    <mergeCell ref="C5:K5"/>
    <mergeCell ref="Q26:S26"/>
    <mergeCell ref="T26:V26"/>
    <mergeCell ref="L27:P27"/>
    <mergeCell ref="Q27:S27"/>
    <mergeCell ref="T27:V27"/>
    <mergeCell ref="I30:K30"/>
    <mergeCell ref="Q29:S29"/>
    <mergeCell ref="T29:V29"/>
    <mergeCell ref="A29:H29"/>
    <mergeCell ref="I29:K29"/>
  </mergeCells>
  <printOptions/>
  <pageMargins left="0.17" right="0.16" top="0.17" bottom="0.23" header="0.39" footer="0.2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80" zoomScaleNormal="80" zoomScalePageLayoutView="0" workbookViewId="0" topLeftCell="A1">
      <selection activeCell="Q2" sqref="Q2"/>
    </sheetView>
  </sheetViews>
  <sheetFormatPr defaultColWidth="17.625" defaultRowHeight="15.75"/>
  <cols>
    <col min="1" max="1" width="4.125" style="8" customWidth="1"/>
    <col min="2" max="2" width="29.375" style="9" customWidth="1"/>
    <col min="3" max="3" width="10.625" style="9" customWidth="1"/>
    <col min="4" max="4" width="10.00390625" style="9" customWidth="1"/>
    <col min="5" max="5" width="9.25390625" style="9" customWidth="1"/>
    <col min="6" max="6" width="8.375" style="9" customWidth="1"/>
    <col min="7" max="7" width="12.00390625" style="9" customWidth="1"/>
    <col min="8" max="8" width="9.75390625" style="9" customWidth="1"/>
    <col min="9" max="9" width="11.125" style="9" customWidth="1"/>
    <col min="10" max="10" width="9.75390625" style="9" customWidth="1"/>
    <col min="11" max="11" width="12.125" style="4" customWidth="1"/>
    <col min="12" max="12" width="12.875" style="2" customWidth="1"/>
    <col min="13" max="18" width="7.625" style="205" customWidth="1"/>
    <col min="19" max="19" width="10.00390625" style="205" customWidth="1"/>
    <col min="20" max="20" width="8.875" style="205" customWidth="1"/>
    <col min="21" max="16384" width="17.625" style="9" customWidth="1"/>
  </cols>
  <sheetData>
    <row r="1" spans="1:20" s="1" customFormat="1" ht="15.75" customHeight="1">
      <c r="A1" s="339" t="s">
        <v>8</v>
      </c>
      <c r="B1" s="339"/>
      <c r="C1" s="339"/>
      <c r="D1" s="339"/>
      <c r="E1" s="339"/>
      <c r="F1" s="339"/>
      <c r="G1" s="339"/>
      <c r="K1" s="162"/>
      <c r="M1" s="204"/>
      <c r="N1" s="204"/>
      <c r="O1" s="204"/>
      <c r="P1" s="204"/>
      <c r="Q1" s="204"/>
      <c r="R1" s="204"/>
      <c r="S1" s="163" t="s">
        <v>37</v>
      </c>
      <c r="T1" s="204"/>
    </row>
    <row r="2" spans="9:12" ht="34.5" customHeight="1">
      <c r="I2" s="10"/>
      <c r="J2" s="10"/>
      <c r="K2" s="158"/>
      <c r="L2" s="158"/>
    </row>
    <row r="3" spans="2:17" ht="32.25" customHeight="1" thickBot="1">
      <c r="B3" s="251" t="s">
        <v>57</v>
      </c>
      <c r="C3" s="251"/>
      <c r="D3" s="251"/>
      <c r="E3" s="251"/>
      <c r="F3" s="251"/>
      <c r="G3" s="251"/>
      <c r="H3" s="251"/>
      <c r="I3" s="73"/>
      <c r="J3" s="73"/>
      <c r="K3" s="296" t="s">
        <v>60</v>
      </c>
      <c r="L3" s="297"/>
      <c r="M3" s="297"/>
      <c r="N3" s="297"/>
      <c r="O3" s="297"/>
      <c r="P3" s="297"/>
      <c r="Q3" s="297"/>
    </row>
    <row r="4" spans="2:17" ht="22.5" customHeight="1">
      <c r="B4" s="330" t="s">
        <v>18</v>
      </c>
      <c r="C4" s="330"/>
      <c r="D4" s="330"/>
      <c r="E4" s="330"/>
      <c r="F4" s="330"/>
      <c r="G4" s="330"/>
      <c r="H4" s="330"/>
      <c r="I4" s="40"/>
      <c r="J4" s="40"/>
      <c r="K4" s="391" t="s">
        <v>75</v>
      </c>
      <c r="L4" s="392"/>
      <c r="M4" s="392"/>
      <c r="N4" s="392"/>
      <c r="O4" s="392"/>
      <c r="P4" s="392"/>
      <c r="Q4" s="393"/>
    </row>
    <row r="5" spans="3:17" ht="24.75" customHeight="1" thickBot="1">
      <c r="C5" s="331" t="s">
        <v>55</v>
      </c>
      <c r="D5" s="331"/>
      <c r="E5" s="331"/>
      <c r="F5" s="331"/>
      <c r="G5" s="331"/>
      <c r="H5" s="331"/>
      <c r="I5" s="331"/>
      <c r="J5" s="193"/>
      <c r="K5" s="394" t="s">
        <v>77</v>
      </c>
      <c r="L5" s="395"/>
      <c r="M5" s="395"/>
      <c r="N5" s="395"/>
      <c r="O5" s="395"/>
      <c r="P5" s="395"/>
      <c r="Q5" s="396"/>
    </row>
    <row r="6" spans="2:11" ht="33.75" customHeight="1">
      <c r="B6" s="79" t="s">
        <v>13</v>
      </c>
      <c r="C6" s="325" t="s">
        <v>19</v>
      </c>
      <c r="D6" s="326"/>
      <c r="E6" s="326"/>
      <c r="F6" s="326"/>
      <c r="G6" s="327"/>
      <c r="H6" s="328" t="s">
        <v>14</v>
      </c>
      <c r="I6" s="329"/>
      <c r="J6" s="194"/>
      <c r="K6" s="6"/>
    </row>
    <row r="7" spans="1:20" s="3" customFormat="1" ht="30" customHeight="1" thickBot="1">
      <c r="A7" s="39"/>
      <c r="B7" s="72">
        <v>1282400</v>
      </c>
      <c r="C7" s="334">
        <f>ROUND(B7*90%,2)</f>
        <v>1154160</v>
      </c>
      <c r="D7" s="335"/>
      <c r="E7" s="335"/>
      <c r="F7" s="335"/>
      <c r="G7" s="336"/>
      <c r="H7" s="337">
        <f>ROUND(B7*10%,2)</f>
        <v>128240</v>
      </c>
      <c r="I7" s="338"/>
      <c r="J7" s="40"/>
      <c r="K7" s="340"/>
      <c r="L7" s="340"/>
      <c r="M7" s="167"/>
      <c r="N7" s="167"/>
      <c r="O7" s="167"/>
      <c r="P7" s="167"/>
      <c r="Q7" s="167"/>
      <c r="R7" s="167"/>
      <c r="S7" s="167"/>
      <c r="T7" s="167"/>
    </row>
    <row r="8" spans="2:11" ht="21" customHeight="1" hidden="1">
      <c r="B8" s="53"/>
      <c r="C8" s="47"/>
      <c r="D8" s="47"/>
      <c r="E8" s="47"/>
      <c r="F8" s="47"/>
      <c r="G8" s="47"/>
      <c r="H8" s="41"/>
      <c r="I8" s="42"/>
      <c r="J8" s="47"/>
      <c r="K8" s="7"/>
    </row>
    <row r="9" spans="2:11" ht="14.25" customHeight="1" hidden="1">
      <c r="B9" s="53"/>
      <c r="C9" s="47"/>
      <c r="D9" s="47"/>
      <c r="E9" s="47"/>
      <c r="F9" s="47"/>
      <c r="G9" s="47"/>
      <c r="H9" s="41"/>
      <c r="I9" s="42"/>
      <c r="J9" s="47"/>
      <c r="K9" s="7"/>
    </row>
    <row r="10" spans="1:20" s="5" customFormat="1" ht="48.75" customHeight="1" thickBot="1">
      <c r="A10" s="49" t="s">
        <v>15</v>
      </c>
      <c r="B10" s="54" t="s">
        <v>10</v>
      </c>
      <c r="C10" s="66" t="s">
        <v>27</v>
      </c>
      <c r="D10" s="58" t="s">
        <v>28</v>
      </c>
      <c r="E10" s="60" t="s">
        <v>29</v>
      </c>
      <c r="F10" s="64" t="s">
        <v>30</v>
      </c>
      <c r="G10" s="59" t="s">
        <v>11</v>
      </c>
      <c r="H10" s="43" t="s">
        <v>16</v>
      </c>
      <c r="I10" s="46" t="s">
        <v>11</v>
      </c>
      <c r="J10" s="190" t="s">
        <v>69</v>
      </c>
      <c r="K10" s="197" t="s">
        <v>5</v>
      </c>
      <c r="L10" s="164" t="s">
        <v>58</v>
      </c>
      <c r="M10" s="350" t="s">
        <v>61</v>
      </c>
      <c r="N10" s="351" t="s">
        <v>62</v>
      </c>
      <c r="O10" s="350" t="s">
        <v>63</v>
      </c>
      <c r="P10" s="352" t="s">
        <v>68</v>
      </c>
      <c r="Q10" s="353" t="s">
        <v>64</v>
      </c>
      <c r="R10" s="354" t="s">
        <v>65</v>
      </c>
      <c r="S10" s="351" t="s">
        <v>66</v>
      </c>
      <c r="T10" s="355" t="s">
        <v>67</v>
      </c>
    </row>
    <row r="11" spans="1:20" s="5" customFormat="1" ht="28.5" customHeight="1">
      <c r="A11" s="50">
        <v>1</v>
      </c>
      <c r="B11" s="75" t="s">
        <v>23</v>
      </c>
      <c r="C11" s="67">
        <f aca="true" t="shared" si="0" ref="C11:C24">D11+E11+F11</f>
        <v>1779.25</v>
      </c>
      <c r="D11" s="171">
        <v>1523.25</v>
      </c>
      <c r="E11" s="93">
        <v>221</v>
      </c>
      <c r="F11" s="93">
        <v>35</v>
      </c>
      <c r="G11" s="69">
        <f>C11*C26</f>
        <v>570973.1463370001</v>
      </c>
      <c r="H11" s="71">
        <v>30</v>
      </c>
      <c r="I11" s="52">
        <f>H11*H26</f>
        <v>42746.66667</v>
      </c>
      <c r="J11" s="238">
        <v>102077.12976950001</v>
      </c>
      <c r="K11" s="198">
        <f aca="true" t="shared" si="1" ref="K11:K24">C11+H11</f>
        <v>1809.25</v>
      </c>
      <c r="L11" s="208">
        <f aca="true" t="shared" si="2" ref="L11:L24">G11+I11</f>
        <v>613719.813007</v>
      </c>
      <c r="M11" s="356">
        <v>99000</v>
      </c>
      <c r="N11" s="356">
        <v>99000</v>
      </c>
      <c r="O11" s="356">
        <v>99000</v>
      </c>
      <c r="P11" s="356">
        <v>99000</v>
      </c>
      <c r="Q11" s="356">
        <v>99000</v>
      </c>
      <c r="R11" s="356">
        <v>99000</v>
      </c>
      <c r="S11" s="357">
        <v>19719.81300700002</v>
      </c>
      <c r="T11" s="358">
        <f>L11-M11-N11-O11-P11-Q11-R11-S11</f>
        <v>0</v>
      </c>
    </row>
    <row r="12" spans="1:20" s="5" customFormat="1" ht="27" customHeight="1">
      <c r="A12" s="55">
        <v>2</v>
      </c>
      <c r="B12" s="76" t="s">
        <v>35</v>
      </c>
      <c r="C12" s="68">
        <f t="shared" si="0"/>
        <v>707.05</v>
      </c>
      <c r="D12" s="172">
        <v>518.05</v>
      </c>
      <c r="E12" s="94">
        <v>154</v>
      </c>
      <c r="F12" s="94">
        <v>35</v>
      </c>
      <c r="G12" s="70">
        <f>C12*C26</f>
        <v>226897.0426402</v>
      </c>
      <c r="H12" s="97">
        <v>30</v>
      </c>
      <c r="I12" s="63">
        <f>H12*H26</f>
        <v>42746.66667</v>
      </c>
      <c r="J12" s="200">
        <v>41970.494107000006</v>
      </c>
      <c r="K12" s="198">
        <f t="shared" si="1"/>
        <v>737.05</v>
      </c>
      <c r="L12" s="209">
        <f t="shared" si="2"/>
        <v>269643.7093102</v>
      </c>
      <c r="M12" s="359">
        <v>40000</v>
      </c>
      <c r="N12" s="359">
        <v>40000</v>
      </c>
      <c r="O12" s="359">
        <v>40000</v>
      </c>
      <c r="P12" s="359">
        <v>40000</v>
      </c>
      <c r="Q12" s="359">
        <v>40000</v>
      </c>
      <c r="R12" s="359">
        <v>40000</v>
      </c>
      <c r="S12" s="360">
        <v>29643.709310200007</v>
      </c>
      <c r="T12" s="361">
        <f>L12-M12-N12-O12-P12-Q12-R12-S12</f>
        <v>0</v>
      </c>
    </row>
    <row r="13" spans="1:20" s="80" customFormat="1" ht="25.5" customHeight="1">
      <c r="A13" s="50">
        <v>3</v>
      </c>
      <c r="B13" s="115" t="s">
        <v>44</v>
      </c>
      <c r="C13" s="111">
        <f>D13+E13+F13</f>
        <v>305</v>
      </c>
      <c r="D13" s="96">
        <v>182</v>
      </c>
      <c r="E13" s="94">
        <v>88</v>
      </c>
      <c r="F13" s="94">
        <v>35</v>
      </c>
      <c r="G13" s="112">
        <f>C13*C26</f>
        <v>97876.52642000001</v>
      </c>
      <c r="H13" s="113">
        <v>30</v>
      </c>
      <c r="I13" s="114">
        <f>H13*H26</f>
        <v>42746.66667</v>
      </c>
      <c r="J13" s="200">
        <v>21770.70281</v>
      </c>
      <c r="K13" s="198">
        <f>C13+H13</f>
        <v>335</v>
      </c>
      <c r="L13" s="209">
        <f>G13+I13</f>
        <v>140623.19309000002</v>
      </c>
      <c r="M13" s="362">
        <v>20000</v>
      </c>
      <c r="N13" s="362">
        <v>20000</v>
      </c>
      <c r="O13" s="362">
        <v>20000</v>
      </c>
      <c r="P13" s="362">
        <v>20000</v>
      </c>
      <c r="Q13" s="362">
        <v>20000</v>
      </c>
      <c r="R13" s="362">
        <v>20623</v>
      </c>
      <c r="S13" s="363">
        <v>20000.19</v>
      </c>
      <c r="T13" s="361">
        <f>L13-M13-N13-O13-P13-Q13-R13-S13</f>
        <v>0.0030900000165274832</v>
      </c>
    </row>
    <row r="14" spans="1:20" s="80" customFormat="1" ht="25.5" customHeight="1">
      <c r="A14" s="55">
        <v>4</v>
      </c>
      <c r="B14" s="77" t="s">
        <v>32</v>
      </c>
      <c r="C14" s="68">
        <f t="shared" si="0"/>
        <v>240.32999999999998</v>
      </c>
      <c r="D14" s="172">
        <v>144</v>
      </c>
      <c r="E14" s="94">
        <v>61.33</v>
      </c>
      <c r="F14" s="94">
        <v>35</v>
      </c>
      <c r="G14" s="70">
        <f>C14*C26</f>
        <v>77123.49375252001</v>
      </c>
      <c r="H14" s="51">
        <v>0</v>
      </c>
      <c r="I14" s="52">
        <v>0</v>
      </c>
      <c r="J14" s="200">
        <v>12087.1906344</v>
      </c>
      <c r="K14" s="198">
        <f t="shared" si="1"/>
        <v>240.32999999999998</v>
      </c>
      <c r="L14" s="209">
        <f t="shared" si="2"/>
        <v>77123.49375252001</v>
      </c>
      <c r="M14" s="362">
        <v>12000</v>
      </c>
      <c r="N14" s="362">
        <v>12000</v>
      </c>
      <c r="O14" s="362">
        <v>12000</v>
      </c>
      <c r="P14" s="362">
        <v>12000</v>
      </c>
      <c r="Q14" s="362">
        <v>12000</v>
      </c>
      <c r="R14" s="362">
        <v>12000</v>
      </c>
      <c r="S14" s="363">
        <v>5123.493752520008</v>
      </c>
      <c r="T14" s="361">
        <f>L14-M14-N14-O14-P14-Q14-R14-S14</f>
        <v>0</v>
      </c>
    </row>
    <row r="15" spans="1:20" s="80" customFormat="1" ht="25.5" customHeight="1">
      <c r="A15" s="50">
        <v>5</v>
      </c>
      <c r="B15" s="78" t="s">
        <v>33</v>
      </c>
      <c r="C15" s="68">
        <f t="shared" si="0"/>
        <v>146.25</v>
      </c>
      <c r="D15" s="96">
        <v>73.25</v>
      </c>
      <c r="E15" s="94">
        <v>56</v>
      </c>
      <c r="F15" s="94">
        <v>17</v>
      </c>
      <c r="G15" s="70">
        <f>C15*C26</f>
        <v>46932.596685000004</v>
      </c>
      <c r="H15" s="62">
        <v>0</v>
      </c>
      <c r="I15" s="63">
        <v>0</v>
      </c>
      <c r="J15" s="200">
        <v>7242.5091375</v>
      </c>
      <c r="K15" s="198">
        <f t="shared" si="1"/>
        <v>146.25</v>
      </c>
      <c r="L15" s="209">
        <f t="shared" si="2"/>
        <v>46932.596685000004</v>
      </c>
      <c r="M15" s="362">
        <v>7000</v>
      </c>
      <c r="N15" s="362">
        <v>7000</v>
      </c>
      <c r="O15" s="362">
        <v>7000</v>
      </c>
      <c r="P15" s="362">
        <v>7000</v>
      </c>
      <c r="Q15" s="362">
        <v>7000</v>
      </c>
      <c r="R15" s="362">
        <v>7000</v>
      </c>
      <c r="S15" s="363">
        <v>4932.596685000004</v>
      </c>
      <c r="T15" s="361">
        <f>L15-M15-N15-O15-P15-Q15-R15-S15</f>
        <v>0</v>
      </c>
    </row>
    <row r="16" spans="1:20" s="80" customFormat="1" ht="25.5" customHeight="1">
      <c r="A16" s="50"/>
      <c r="B16" s="116"/>
      <c r="C16" s="68"/>
      <c r="D16" s="96"/>
      <c r="E16" s="94"/>
      <c r="F16" s="94"/>
      <c r="G16" s="70"/>
      <c r="H16" s="117"/>
      <c r="I16" s="118"/>
      <c r="J16" s="201">
        <f>SUM(J11:J15)</f>
        <v>185148.02645839998</v>
      </c>
      <c r="K16" s="198"/>
      <c r="L16" s="239">
        <f>SUM(L11:L15)</f>
        <v>1148042.80584472</v>
      </c>
      <c r="M16" s="364">
        <f aca="true" t="shared" si="3" ref="M16:T16">SUM(M11:M15)</f>
        <v>178000</v>
      </c>
      <c r="N16" s="364">
        <f t="shared" si="3"/>
        <v>178000</v>
      </c>
      <c r="O16" s="364">
        <f t="shared" si="3"/>
        <v>178000</v>
      </c>
      <c r="P16" s="364">
        <f t="shared" si="3"/>
        <v>178000</v>
      </c>
      <c r="Q16" s="364">
        <f t="shared" si="3"/>
        <v>178000</v>
      </c>
      <c r="R16" s="364">
        <f t="shared" si="3"/>
        <v>178623</v>
      </c>
      <c r="S16" s="365">
        <f t="shared" si="3"/>
        <v>79419.80275472003</v>
      </c>
      <c r="T16" s="366">
        <f t="shared" si="3"/>
        <v>0.0030900000165274832</v>
      </c>
    </row>
    <row r="17" spans="1:20" s="80" customFormat="1" ht="25.5" customHeight="1">
      <c r="A17" s="55">
        <v>6</v>
      </c>
      <c r="B17" s="116" t="s">
        <v>45</v>
      </c>
      <c r="C17" s="68">
        <f t="shared" si="0"/>
        <v>25.869999999999997</v>
      </c>
      <c r="D17" s="96">
        <v>9.44</v>
      </c>
      <c r="E17" s="94">
        <v>6.43</v>
      </c>
      <c r="F17" s="94">
        <v>10</v>
      </c>
      <c r="G17" s="70">
        <f>C17*C26</f>
        <v>8301.85488028</v>
      </c>
      <c r="H17" s="117">
        <v>0</v>
      </c>
      <c r="I17" s="118">
        <v>0</v>
      </c>
      <c r="J17" s="200">
        <v>1281.1193941</v>
      </c>
      <c r="K17" s="198">
        <f t="shared" si="1"/>
        <v>25.869999999999997</v>
      </c>
      <c r="L17" s="209">
        <f t="shared" si="2"/>
        <v>8301.85488028</v>
      </c>
      <c r="M17" s="362">
        <v>960</v>
      </c>
      <c r="N17" s="362">
        <v>960</v>
      </c>
      <c r="O17" s="362">
        <v>1200</v>
      </c>
      <c r="P17" s="362">
        <v>1200</v>
      </c>
      <c r="Q17" s="362">
        <v>1200</v>
      </c>
      <c r="R17" s="362">
        <v>1200</v>
      </c>
      <c r="S17" s="367">
        <v>1200</v>
      </c>
      <c r="T17" s="368">
        <f>L17-M17-N17-O17-P17-Q17-R17-S17</f>
        <v>381.85488027999963</v>
      </c>
    </row>
    <row r="18" spans="1:20" s="80" customFormat="1" ht="25.5" customHeight="1">
      <c r="A18" s="50">
        <v>7</v>
      </c>
      <c r="B18" s="116" t="s">
        <v>46</v>
      </c>
      <c r="C18" s="68">
        <f t="shared" si="0"/>
        <v>14.71</v>
      </c>
      <c r="D18" s="96">
        <v>2.57</v>
      </c>
      <c r="E18" s="94">
        <v>2.14</v>
      </c>
      <c r="F18" s="94">
        <v>10</v>
      </c>
      <c r="G18" s="70">
        <f>C18*C26</f>
        <v>4720.536733240001</v>
      </c>
      <c r="H18" s="117">
        <v>0</v>
      </c>
      <c r="I18" s="118">
        <v>0</v>
      </c>
      <c r="J18" s="200">
        <v>728.4602353</v>
      </c>
      <c r="K18" s="198">
        <f t="shared" si="1"/>
        <v>14.71</v>
      </c>
      <c r="L18" s="209">
        <f t="shared" si="2"/>
        <v>4720.536733240001</v>
      </c>
      <c r="M18" s="362">
        <v>660</v>
      </c>
      <c r="N18" s="362">
        <v>660</v>
      </c>
      <c r="O18" s="362">
        <v>660</v>
      </c>
      <c r="P18" s="362">
        <v>660</v>
      </c>
      <c r="Q18" s="362">
        <v>660</v>
      </c>
      <c r="R18" s="362">
        <v>660</v>
      </c>
      <c r="S18" s="367">
        <v>660</v>
      </c>
      <c r="T18" s="368">
        <f aca="true" t="shared" si="4" ref="T18:T24">L18-M18-N18-O18-P18-Q18-R18-S18</f>
        <v>100.53673324000101</v>
      </c>
    </row>
    <row r="19" spans="1:20" s="80" customFormat="1" ht="25.5" customHeight="1">
      <c r="A19" s="55">
        <v>8</v>
      </c>
      <c r="B19" s="116" t="s">
        <v>47</v>
      </c>
      <c r="C19" s="68">
        <f t="shared" si="0"/>
        <v>18.25</v>
      </c>
      <c r="D19" s="96">
        <v>5.04</v>
      </c>
      <c r="E19" s="94">
        <v>3.21</v>
      </c>
      <c r="F19" s="94">
        <v>10</v>
      </c>
      <c r="G19" s="70">
        <f>C19*C26</f>
        <v>5856.546253</v>
      </c>
      <c r="H19" s="117">
        <v>0</v>
      </c>
      <c r="I19" s="118">
        <v>0</v>
      </c>
      <c r="J19" s="200">
        <v>903.7660975</v>
      </c>
      <c r="K19" s="198">
        <f t="shared" si="1"/>
        <v>18.25</v>
      </c>
      <c r="L19" s="209">
        <f t="shared" si="2"/>
        <v>5856.546253</v>
      </c>
      <c r="M19" s="362">
        <v>780</v>
      </c>
      <c r="N19" s="362">
        <v>780</v>
      </c>
      <c r="O19" s="362">
        <v>780</v>
      </c>
      <c r="P19" s="362">
        <v>780</v>
      </c>
      <c r="Q19" s="362">
        <v>780</v>
      </c>
      <c r="R19" s="362">
        <v>780</v>
      </c>
      <c r="S19" s="367">
        <v>780</v>
      </c>
      <c r="T19" s="368">
        <f t="shared" si="4"/>
        <v>396.54625300000043</v>
      </c>
    </row>
    <row r="20" spans="1:20" s="80" customFormat="1" ht="25.5" customHeight="1">
      <c r="A20" s="50">
        <v>9</v>
      </c>
      <c r="B20" s="116" t="s">
        <v>48</v>
      </c>
      <c r="C20" s="68">
        <f t="shared" si="0"/>
        <v>14.85</v>
      </c>
      <c r="D20" s="96">
        <v>2.71</v>
      </c>
      <c r="E20" s="94">
        <v>2.14</v>
      </c>
      <c r="F20" s="94">
        <v>10</v>
      </c>
      <c r="G20" s="70">
        <f>C20*C26</f>
        <v>4765.4636634</v>
      </c>
      <c r="H20" s="117">
        <v>0</v>
      </c>
      <c r="I20" s="118">
        <v>0</v>
      </c>
      <c r="J20" s="200">
        <v>735.3932355000001</v>
      </c>
      <c r="K20" s="198">
        <f t="shared" si="1"/>
        <v>14.85</v>
      </c>
      <c r="L20" s="209">
        <f t="shared" si="2"/>
        <v>4765.4636634</v>
      </c>
      <c r="M20" s="362">
        <v>660</v>
      </c>
      <c r="N20" s="362">
        <v>660</v>
      </c>
      <c r="O20" s="362">
        <v>660</v>
      </c>
      <c r="P20" s="362">
        <v>660</v>
      </c>
      <c r="Q20" s="362">
        <v>660</v>
      </c>
      <c r="R20" s="362">
        <v>660</v>
      </c>
      <c r="S20" s="367">
        <v>660</v>
      </c>
      <c r="T20" s="368">
        <f t="shared" si="4"/>
        <v>145.46366339999986</v>
      </c>
    </row>
    <row r="21" spans="1:20" s="80" customFormat="1" ht="32.25" customHeight="1">
      <c r="A21" s="55">
        <v>10</v>
      </c>
      <c r="B21" s="116" t="s">
        <v>49</v>
      </c>
      <c r="C21" s="68">
        <f t="shared" si="0"/>
        <v>54</v>
      </c>
      <c r="D21" s="96">
        <v>21</v>
      </c>
      <c r="E21" s="94">
        <v>21</v>
      </c>
      <c r="F21" s="94">
        <v>12</v>
      </c>
      <c r="G21" s="70">
        <f>C21*C26</f>
        <v>17328.958776000003</v>
      </c>
      <c r="H21" s="117">
        <v>0</v>
      </c>
      <c r="I21" s="118">
        <v>0</v>
      </c>
      <c r="J21" s="200">
        <v>2674.15722</v>
      </c>
      <c r="K21" s="198">
        <f t="shared" si="1"/>
        <v>54</v>
      </c>
      <c r="L21" s="209">
        <f t="shared" si="2"/>
        <v>17328.958776000003</v>
      </c>
      <c r="M21" s="362">
        <v>2400</v>
      </c>
      <c r="N21" s="362">
        <v>2400</v>
      </c>
      <c r="O21" s="362">
        <v>2400</v>
      </c>
      <c r="P21" s="362">
        <v>2400</v>
      </c>
      <c r="Q21" s="362">
        <v>2400</v>
      </c>
      <c r="R21" s="362">
        <v>2400</v>
      </c>
      <c r="S21" s="367">
        <v>2400</v>
      </c>
      <c r="T21" s="368">
        <f t="shared" si="4"/>
        <v>528.9587760000031</v>
      </c>
    </row>
    <row r="22" spans="1:20" s="80" customFormat="1" ht="25.5" customHeight="1">
      <c r="A22" s="50">
        <v>11</v>
      </c>
      <c r="B22" s="116" t="s">
        <v>50</v>
      </c>
      <c r="C22" s="68">
        <f t="shared" si="0"/>
        <v>47</v>
      </c>
      <c r="D22" s="96">
        <v>15</v>
      </c>
      <c r="E22" s="94">
        <v>15</v>
      </c>
      <c r="F22" s="94">
        <v>17</v>
      </c>
      <c r="G22" s="70">
        <f>C22*C26</f>
        <v>15082.612268</v>
      </c>
      <c r="H22" s="117">
        <v>0</v>
      </c>
      <c r="I22" s="118">
        <v>0</v>
      </c>
      <c r="J22" s="200">
        <v>2327.50721</v>
      </c>
      <c r="K22" s="198">
        <f t="shared" si="1"/>
        <v>47</v>
      </c>
      <c r="L22" s="209">
        <f t="shared" si="2"/>
        <v>15082.612268</v>
      </c>
      <c r="M22" s="362">
        <v>2220</v>
      </c>
      <c r="N22" s="362">
        <v>2220</v>
      </c>
      <c r="O22" s="362">
        <v>2220</v>
      </c>
      <c r="P22" s="362">
        <v>2220</v>
      </c>
      <c r="Q22" s="362">
        <v>2220</v>
      </c>
      <c r="R22" s="362">
        <v>2220</v>
      </c>
      <c r="S22" s="367">
        <v>1762.6122680000008</v>
      </c>
      <c r="T22" s="368">
        <f t="shared" si="4"/>
        <v>0</v>
      </c>
    </row>
    <row r="23" spans="1:20" s="80" customFormat="1" ht="25.5" customHeight="1">
      <c r="A23" s="55">
        <v>12</v>
      </c>
      <c r="B23" s="116" t="s">
        <v>52</v>
      </c>
      <c r="C23" s="68">
        <f t="shared" si="0"/>
        <v>29</v>
      </c>
      <c r="D23" s="96">
        <v>9.5</v>
      </c>
      <c r="E23" s="94">
        <v>7.5</v>
      </c>
      <c r="F23" s="94">
        <v>12</v>
      </c>
      <c r="G23" s="70">
        <f>C23*C26</f>
        <v>9306.292676000001</v>
      </c>
      <c r="H23" s="117">
        <v>0</v>
      </c>
      <c r="I23" s="118">
        <v>0</v>
      </c>
      <c r="J23" s="200">
        <v>1436.12147</v>
      </c>
      <c r="K23" s="198">
        <f t="shared" si="1"/>
        <v>29</v>
      </c>
      <c r="L23" s="209">
        <f t="shared" si="2"/>
        <v>9306.292676000001</v>
      </c>
      <c r="M23" s="362">
        <v>820</v>
      </c>
      <c r="N23" s="362">
        <v>820</v>
      </c>
      <c r="O23" s="362">
        <v>1300</v>
      </c>
      <c r="P23" s="362">
        <v>1300</v>
      </c>
      <c r="Q23" s="362">
        <v>1300</v>
      </c>
      <c r="R23" s="362">
        <v>1500</v>
      </c>
      <c r="S23" s="367">
        <v>1500</v>
      </c>
      <c r="T23" s="368">
        <f t="shared" si="4"/>
        <v>766.2926760000009</v>
      </c>
    </row>
    <row r="24" spans="1:20" s="80" customFormat="1" ht="25.5" customHeight="1" thickBot="1">
      <c r="A24" s="154">
        <v>13</v>
      </c>
      <c r="B24" s="116" t="s">
        <v>53</v>
      </c>
      <c r="C24" s="119">
        <f t="shared" si="0"/>
        <v>215</v>
      </c>
      <c r="D24" s="173">
        <v>153</v>
      </c>
      <c r="E24" s="174">
        <v>50</v>
      </c>
      <c r="F24" s="120">
        <v>12</v>
      </c>
      <c r="G24" s="121">
        <f>C24*C26</f>
        <v>68994.92846000001</v>
      </c>
      <c r="H24" s="117">
        <v>0</v>
      </c>
      <c r="I24" s="118">
        <v>0</v>
      </c>
      <c r="J24" s="202">
        <v>4765.4472089</v>
      </c>
      <c r="K24" s="199">
        <f t="shared" si="1"/>
        <v>215</v>
      </c>
      <c r="L24" s="210">
        <f t="shared" si="2"/>
        <v>68994.92846000001</v>
      </c>
      <c r="M24" s="369">
        <v>9000</v>
      </c>
      <c r="N24" s="369">
        <v>9000</v>
      </c>
      <c r="O24" s="369">
        <v>9000</v>
      </c>
      <c r="P24" s="369">
        <v>9000</v>
      </c>
      <c r="Q24" s="369">
        <v>9000</v>
      </c>
      <c r="R24" s="369">
        <v>9000</v>
      </c>
      <c r="S24" s="370">
        <v>9000</v>
      </c>
      <c r="T24" s="368">
        <f t="shared" si="4"/>
        <v>5994.92846000001</v>
      </c>
    </row>
    <row r="25" spans="1:20" s="83" customFormat="1" ht="42.75" customHeight="1" thickBot="1">
      <c r="A25" s="81"/>
      <c r="B25" s="82" t="s">
        <v>51</v>
      </c>
      <c r="C25" s="236">
        <f>SUM(C11:C24)</f>
        <v>3596.56</v>
      </c>
      <c r="D25" s="236">
        <f aca="true" t="shared" si="5" ref="D25:I25">SUM(D11:D24)</f>
        <v>2658.8100000000004</v>
      </c>
      <c r="E25" s="236">
        <f t="shared" si="5"/>
        <v>687.75</v>
      </c>
      <c r="F25" s="236">
        <f t="shared" si="5"/>
        <v>250</v>
      </c>
      <c r="G25" s="236">
        <f t="shared" si="5"/>
        <v>1154159.99954464</v>
      </c>
      <c r="H25" s="236">
        <f t="shared" si="5"/>
        <v>90</v>
      </c>
      <c r="I25" s="236">
        <f t="shared" si="5"/>
        <v>128240.00000999999</v>
      </c>
      <c r="J25" s="203">
        <f>SUM(J16:J24)</f>
        <v>199999.9985297</v>
      </c>
      <c r="K25" s="95">
        <f>SUM(K11:K24)</f>
        <v>3686.56</v>
      </c>
      <c r="L25" s="237">
        <f>L16+L17+L18+L19+L20+L21+L22+L23+L24</f>
        <v>1282399.9995546397</v>
      </c>
      <c r="M25" s="371">
        <f>SUM(M16:M24)</f>
        <v>195500</v>
      </c>
      <c r="N25" s="371">
        <f aca="true" t="shared" si="6" ref="N25:T25">SUM(N16:N24)</f>
        <v>195500</v>
      </c>
      <c r="O25" s="371">
        <f t="shared" si="6"/>
        <v>196220</v>
      </c>
      <c r="P25" s="371">
        <f t="shared" si="6"/>
        <v>196220</v>
      </c>
      <c r="Q25" s="371">
        <f t="shared" si="6"/>
        <v>196220</v>
      </c>
      <c r="R25" s="371">
        <f t="shared" si="6"/>
        <v>197043</v>
      </c>
      <c r="S25" s="372">
        <f t="shared" si="6"/>
        <v>97382.41502272003</v>
      </c>
      <c r="T25" s="373">
        <f t="shared" si="6"/>
        <v>8314.58453192003</v>
      </c>
    </row>
    <row r="26" spans="1:20" s="80" customFormat="1" ht="33.75" customHeight="1" thickBot="1">
      <c r="A26" s="84"/>
      <c r="B26" s="87" t="s">
        <v>22</v>
      </c>
      <c r="C26" s="332">
        <f>ROUND(C7/C25,6)</f>
        <v>320.90664400000003</v>
      </c>
      <c r="D26" s="341"/>
      <c r="E26" s="341"/>
      <c r="F26" s="341"/>
      <c r="G26" s="342"/>
      <c r="H26" s="332">
        <f>ROUND(H7/H25,6)</f>
        <v>1424.888889</v>
      </c>
      <c r="I26" s="333"/>
      <c r="J26" s="195"/>
      <c r="K26" s="85"/>
      <c r="L26" s="83"/>
      <c r="M26" s="206"/>
      <c r="N26" s="206"/>
      <c r="O26" s="206"/>
      <c r="P26" s="206"/>
      <c r="Q26" s="206"/>
      <c r="R26" s="206"/>
      <c r="S26" s="206"/>
      <c r="T26" s="206"/>
    </row>
    <row r="27" spans="1:20" s="90" customFormat="1" ht="13.5" customHeight="1" hidden="1" thickBot="1">
      <c r="A27" s="86"/>
      <c r="B27" s="87" t="s">
        <v>21</v>
      </c>
      <c r="C27" s="343" t="e">
        <f>ROUND(#REF!/#REF!,6)</f>
        <v>#REF!</v>
      </c>
      <c r="D27" s="344"/>
      <c r="E27" s="344"/>
      <c r="F27" s="344"/>
      <c r="G27" s="345"/>
      <c r="H27" s="343" t="e">
        <f>ROUND(#REF!/#REF!,6)</f>
        <v>#REF!</v>
      </c>
      <c r="I27" s="346"/>
      <c r="J27" s="196"/>
      <c r="K27" s="88"/>
      <c r="L27" s="89"/>
      <c r="M27" s="207"/>
      <c r="N27" s="207"/>
      <c r="O27" s="207"/>
      <c r="P27" s="207"/>
      <c r="Q27" s="207"/>
      <c r="R27" s="207"/>
      <c r="S27" s="207"/>
      <c r="T27" s="207"/>
    </row>
    <row r="28" spans="1:20" s="109" customFormat="1" ht="34.5" customHeight="1" thickBot="1">
      <c r="A28" s="347" t="s">
        <v>43</v>
      </c>
      <c r="B28" s="348"/>
      <c r="C28" s="348"/>
      <c r="D28" s="348"/>
      <c r="E28" s="348"/>
      <c r="F28" s="348"/>
      <c r="G28" s="348"/>
      <c r="H28" s="317">
        <f>L25</f>
        <v>1282399.9995546397</v>
      </c>
      <c r="I28" s="349"/>
      <c r="J28" s="216"/>
      <c r="K28" s="323" t="s">
        <v>70</v>
      </c>
      <c r="L28" s="323"/>
      <c r="M28" s="217"/>
      <c r="N28" s="218"/>
      <c r="O28" s="322" t="s">
        <v>71</v>
      </c>
      <c r="P28" s="323"/>
      <c r="Q28" s="324"/>
      <c r="R28" s="322" t="s">
        <v>72</v>
      </c>
      <c r="S28" s="323"/>
      <c r="T28" s="324"/>
    </row>
    <row r="29" spans="2:20" ht="12" customHeight="1" thickBot="1">
      <c r="B29" s="168"/>
      <c r="C29" s="168"/>
      <c r="D29" s="168"/>
      <c r="E29" s="168"/>
      <c r="F29" s="168"/>
      <c r="G29" s="168"/>
      <c r="H29" s="168"/>
      <c r="I29" s="168"/>
      <c r="J29" s="219"/>
      <c r="K29" s="220"/>
      <c r="L29" s="220"/>
      <c r="M29" s="47"/>
      <c r="N29" s="42"/>
      <c r="O29" s="41"/>
      <c r="P29" s="47"/>
      <c r="Q29" s="42"/>
      <c r="R29" s="41"/>
      <c r="S29" s="47"/>
      <c r="T29" s="42"/>
    </row>
    <row r="30" spans="1:21" s="12" customFormat="1" ht="21.75" customHeight="1" thickBot="1">
      <c r="A30" s="266" t="s">
        <v>59</v>
      </c>
      <c r="B30" s="266"/>
      <c r="C30" s="266"/>
      <c r="D30" s="266"/>
      <c r="E30" s="266"/>
      <c r="F30" s="266"/>
      <c r="G30" s="266"/>
      <c r="H30" s="266"/>
      <c r="I30" s="266"/>
      <c r="J30" s="319">
        <f>J25+M25+N25</f>
        <v>590999.9985297</v>
      </c>
      <c r="K30" s="320"/>
      <c r="L30" s="320"/>
      <c r="M30" s="320"/>
      <c r="N30" s="321"/>
      <c r="O30" s="319">
        <f>O25+P25+Q25</f>
        <v>588660</v>
      </c>
      <c r="P30" s="320"/>
      <c r="Q30" s="321"/>
      <c r="R30" s="319">
        <f>R25+S25+T25</f>
        <v>302739.99955464003</v>
      </c>
      <c r="S30" s="320"/>
      <c r="T30" s="321"/>
      <c r="U30" s="221"/>
    </row>
    <row r="31" spans="11:12" ht="18">
      <c r="K31" s="91"/>
      <c r="L31" s="92"/>
    </row>
  </sheetData>
  <sheetProtection/>
  <mergeCells count="25">
    <mergeCell ref="A1:G1"/>
    <mergeCell ref="R28:T28"/>
    <mergeCell ref="R30:T30"/>
    <mergeCell ref="K7:L7"/>
    <mergeCell ref="K28:L28"/>
    <mergeCell ref="C26:G26"/>
    <mergeCell ref="C27:G27"/>
    <mergeCell ref="H27:I27"/>
    <mergeCell ref="A28:G28"/>
    <mergeCell ref="H28:I28"/>
    <mergeCell ref="B4:H4"/>
    <mergeCell ref="C5:I5"/>
    <mergeCell ref="H26:I26"/>
    <mergeCell ref="C7:G7"/>
    <mergeCell ref="H7:I7"/>
    <mergeCell ref="K3:Q3"/>
    <mergeCell ref="K4:Q4"/>
    <mergeCell ref="K5:Q5"/>
    <mergeCell ref="A30:I30"/>
    <mergeCell ref="J30:N30"/>
    <mergeCell ref="O28:Q28"/>
    <mergeCell ref="O30:Q30"/>
    <mergeCell ref="C6:G6"/>
    <mergeCell ref="H6:I6"/>
    <mergeCell ref="B3:H3"/>
  </mergeCells>
  <printOptions/>
  <pageMargins left="0.17" right="0.24" top="0.44" bottom="0.27" header="0.17" footer="0.27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2022-04-29T12:05:50Z</cp:lastPrinted>
  <dcterms:created xsi:type="dcterms:W3CDTF">2010-04-21T13:22:55Z</dcterms:created>
  <dcterms:modified xsi:type="dcterms:W3CDTF">2022-04-29T12:06:44Z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