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1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<sst xmlns="http://schemas.openxmlformats.org/spreadsheetml/2006/main" count="116" uniqueCount="71">
  <si>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</si>
  <si>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</si>
  <si>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</si>
  <si>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</si>
  <si>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</si>
  <si>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</si>
  <si>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</si>
  <si>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</si>
  <si>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</si>
  <si>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</si>
  <si>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</si>
  <si>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</si>
  <si>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</si>
  <si>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</si>
  <si>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</si>
  <si>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</si>
  <si>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</si>
  <si>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</si>
  <si>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</si>
  <si>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</si>
  <si>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</si>
  <si>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</si>
  <si>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</si>
  <si>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</si>
  <si>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</si>
  <si>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</si>
  <si>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</si>
  <si>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</si>
  <si>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</si>
  <si>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</si>
  <si>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</si>
  <si>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</si>
  <si>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</si>
  <si>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</si>
  <si>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</si>
  <si>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</si>
  <si>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</si>
  <si>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</si>
  <si>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</si>
  <si>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</si>
  <si>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</si>
  <si>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</si>
  <si>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</si>
  <si>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</si>
  <si>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</si>
  <si>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Anexa 1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</si>
  <si>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</si>
  <si>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</si>
  <si>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</si>
  <si>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</si>
  <si>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</si>
  <si>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</si>
  <si>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</si>
  <si>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SEP2020</t>
  </si>
  <si>
    <t>OCT2020</t>
  </si>
  <si>
    <t>NOV2020</t>
  </si>
  <si>
    <t>DEC2020</t>
  </si>
  <si>
    <t>43,26%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</si>
  <si>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</si>
  <si>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</si>
  <si>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</si>
  <si>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**) NOTA2: Punctajul a fost actualizat conform vechimii aparaturii din dotare si conform tabelelor cu personal angajat pe anul 2021.</t>
  </si>
  <si>
    <t>APR2021</t>
  </si>
  <si>
    <t>MAI2021</t>
  </si>
  <si>
    <t>*) NOTA: Punctajul a fost actualizat conform vechimii aparaturii din dotare si conform tabelelor cu personal angajat pe anul 2021.</t>
  </si>
  <si>
    <t>CALCULUL SUMELOR alocate pentru luna IULIE 2021</t>
  </si>
  <si>
    <t>Credit de angajament IULIE 2021</t>
  </si>
  <si>
    <t>cf Filei de buget cu nr. DG 1949/28.06.2021</t>
  </si>
  <si>
    <t>criterii conform Anexei 19 din Normele de aplicare la H.G. nr.696/2021</t>
  </si>
  <si>
    <t>Suma pentru IULIE 2021</t>
  </si>
  <si>
    <t>]i Notei de fundamentare nr. 16956 / 29.06.2021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</si>
</sst>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49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sz val="14"/>
      <name val="Times New Roman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6"/>
      <color indexed="8"/>
      <name val="TimesRoman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13" fillId="0" borderId="12" xfId="0" applyNumberFormat="1" applyFont="1" applyBorder="1" applyAlignment="1">
      <alignment wrapText="1"/>
    </xf>
    <xf numFmtId="4" fontId="13" fillId="0" borderId="13" xfId="0" applyNumberFormat="1" applyFont="1" applyBorder="1" applyAlignment="1">
      <alignment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wrapText="1"/>
    </xf>
    <xf numFmtId="1" fontId="9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wrapText="1"/>
    </xf>
    <xf numFmtId="4" fontId="12" fillId="0" borderId="18" xfId="0" applyNumberFormat="1" applyFont="1" applyBorder="1" applyAlignment="1">
      <alignment horizontal="center"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20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169" fontId="14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22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8" xfId="0" applyNumberFormat="1" applyBorder="1" applyAlignment="1">
      <alignment horizontal="center" wrapText="1"/>
    </xf>
    <xf numFmtId="4" fontId="0" fillId="0" borderId="22" xfId="0" applyNumberFormat="1" applyBorder="1" applyAlignment="1">
      <alignment horizont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3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3" fillId="0" borderId="12" xfId="0" applyNumberFormat="1" applyFont="1" applyFill="1" applyBorder="1" applyAlignment="1">
      <alignment wrapText="1"/>
    </xf>
    <xf numFmtId="4" fontId="13" fillId="0" borderId="24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wrapText="1"/>
    </xf>
    <xf numFmtId="4" fontId="5" fillId="0" borderId="2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 horizontal="center" wrapText="1"/>
    </xf>
    <xf numFmtId="4" fontId="9" fillId="0" borderId="31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wrapText="1"/>
    </xf>
    <xf numFmtId="4" fontId="13" fillId="0" borderId="33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wrapText="1"/>
    </xf>
    <xf numFmtId="4" fontId="10" fillId="0" borderId="35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10" fillId="0" borderId="36" xfId="0" applyNumberFormat="1" applyFon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0" fillId="0" borderId="33" xfId="0" applyNumberFormat="1" applyFont="1" applyBorder="1" applyAlignment="1">
      <alignment wrapText="1"/>
    </xf>
    <xf numFmtId="4" fontId="10" fillId="0" borderId="32" xfId="0" applyNumberFormat="1" applyFont="1" applyBorder="1" applyAlignment="1">
      <alignment wrapText="1"/>
    </xf>
    <xf numFmtId="4" fontId="9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wrapText="1"/>
    </xf>
    <xf numFmtId="4" fontId="9" fillId="0" borderId="23" xfId="0" applyNumberFormat="1" applyFont="1" applyBorder="1" applyAlignment="1">
      <alignment horizontal="center" vertical="center" wrapText="1"/>
    </xf>
    <xf numFmtId="4" fontId="10" fillId="20" borderId="16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4" fontId="10" fillId="0" borderId="41" xfId="0" applyNumberFormat="1" applyFont="1" applyBorder="1" applyAlignment="1">
      <alignment wrapText="1"/>
    </xf>
    <xf numFmtId="4" fontId="9" fillId="0" borderId="29" xfId="0" applyNumberFormat="1" applyFont="1" applyBorder="1" applyAlignment="1">
      <alignment horizontal="center" vertical="center" wrapText="1"/>
    </xf>
    <xf numFmtId="4" fontId="10" fillId="0" borderId="42" xfId="0" applyNumberFormat="1" applyFont="1" applyBorder="1" applyAlignment="1">
      <alignment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43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6" fillId="4" borderId="46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2" fillId="20" borderId="16" xfId="0" applyNumberFormat="1" applyFont="1" applyFill="1" applyBorder="1" applyAlignment="1">
      <alignment horizontal="center" vertical="center" wrapText="1"/>
    </xf>
    <xf numFmtId="4" fontId="8" fillId="20" borderId="25" xfId="0" applyNumberFormat="1" applyFont="1" applyFill="1" applyBorder="1" applyAlignment="1">
      <alignment wrapText="1"/>
    </xf>
    <xf numFmtId="4" fontId="8" fillId="20" borderId="11" xfId="0" applyNumberFormat="1" applyFont="1" applyFill="1" applyBorder="1" applyAlignment="1">
      <alignment wrapText="1"/>
    </xf>
    <xf numFmtId="4" fontId="8" fillId="20" borderId="16" xfId="0" applyNumberFormat="1" applyFont="1" applyFill="1" applyBorder="1" applyAlignment="1">
      <alignment wrapText="1"/>
    </xf>
    <xf numFmtId="4" fontId="15" fillId="20" borderId="16" xfId="0" applyNumberFormat="1" applyFont="1" applyFill="1" applyBorder="1" applyAlignment="1">
      <alignment horizontal="center" vertical="center" wrapText="1"/>
    </xf>
    <xf numFmtId="4" fontId="6" fillId="20" borderId="25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4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6" xfId="0" applyNumberFormat="1" applyFont="1" applyFill="1" applyBorder="1" applyAlignment="1">
      <alignment horizontal="center" vertical="center" wrapText="1"/>
    </xf>
    <xf numFmtId="4" fontId="5" fillId="25" borderId="29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8" fillId="22" borderId="41" xfId="0" applyNumberFormat="1" applyFont="1" applyFill="1" applyBorder="1" applyAlignment="1">
      <alignment horizontal="right" wrapText="1"/>
    </xf>
    <xf numFmtId="4" fontId="8" fillId="22" borderId="48" xfId="0" applyNumberFormat="1" applyFont="1" applyFill="1" applyBorder="1" applyAlignment="1">
      <alignment horizontal="right" wrapText="1"/>
    </xf>
    <xf numFmtId="4" fontId="8" fillId="22" borderId="42" xfId="0" applyNumberFormat="1" applyFont="1" applyFill="1" applyBorder="1" applyAlignment="1">
      <alignment horizontal="right" vertical="center" wrapText="1"/>
    </xf>
    <xf numFmtId="4" fontId="8" fillId="22" borderId="41" xfId="0" applyNumberFormat="1" applyFont="1" applyFill="1" applyBorder="1" applyAlignment="1">
      <alignment horizontal="right" vertical="center" wrapText="1"/>
    </xf>
    <xf numFmtId="4" fontId="6" fillId="22" borderId="2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0" fillId="0" borderId="42" xfId="0" applyNumberFormat="1" applyFont="1" applyFill="1" applyBorder="1" applyAlignment="1">
      <alignment wrapText="1"/>
    </xf>
    <xf numFmtId="4" fontId="12" fillId="0" borderId="2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4" fontId="12" fillId="0" borderId="50" xfId="0" applyNumberFormat="1" applyFont="1" applyBorder="1" applyAlignment="1">
      <alignment horizontal="center" wrapText="1"/>
    </xf>
    <xf numFmtId="4" fontId="12" fillId="0" borderId="51" xfId="0" applyNumberFormat="1" applyFont="1" applyBorder="1" applyAlignment="1">
      <alignment horizontal="center" wrapText="1"/>
    </xf>
    <xf numFmtId="1" fontId="9" fillId="0" borderId="36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9" fillId="0" borderId="52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4" fontId="12" fillId="8" borderId="3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wrapText="1"/>
    </xf>
    <xf numFmtId="2" fontId="5" fillId="0" borderId="29" xfId="0" applyNumberFormat="1" applyFont="1" applyBorder="1" applyAlignment="1">
      <alignment wrapText="1"/>
    </xf>
    <xf numFmtId="2" fontId="1" fillId="0" borderId="40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4" fontId="1" fillId="0" borderId="4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5" fillId="20" borderId="16" xfId="0" applyNumberFormat="1" applyFont="1" applyFill="1" applyBorder="1" applyAlignment="1">
      <alignment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2" fontId="2" fillId="0" borderId="40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2" fontId="13" fillId="0" borderId="53" xfId="0" applyNumberFormat="1" applyFont="1" applyBorder="1" applyAlignment="1">
      <alignment wrapText="1"/>
    </xf>
    <xf numFmtId="4" fontId="14" fillId="0" borderId="34" xfId="0" applyNumberFormat="1" applyFont="1" applyBorder="1" applyAlignment="1">
      <alignment wrapText="1"/>
    </xf>
    <xf numFmtId="2" fontId="13" fillId="0" borderId="54" xfId="0" applyNumberFormat="1" applyFont="1" applyBorder="1" applyAlignment="1">
      <alignment wrapText="1"/>
    </xf>
    <xf numFmtId="2" fontId="2" fillId="0" borderId="55" xfId="0" applyNumberFormat="1" applyFont="1" applyBorder="1" applyAlignment="1">
      <alignment wrapText="1"/>
    </xf>
    <xf numFmtId="2" fontId="2" fillId="0" borderId="40" xfId="0" applyNumberFormat="1" applyFont="1" applyFill="1" applyBorder="1" applyAlignment="1">
      <alignment wrapText="1"/>
    </xf>
    <xf numFmtId="4" fontId="10" fillId="4" borderId="14" xfId="0" applyNumberFormat="1" applyFont="1" applyFill="1" applyBorder="1" applyAlignment="1" quotePrefix="1">
      <alignment horizontal="center" wrapText="1"/>
    </xf>
    <xf numFmtId="4" fontId="10" fillId="4" borderId="52" xfId="0" applyNumberFormat="1" applyFont="1" applyFill="1" applyBorder="1" applyAlignment="1" quotePrefix="1">
      <alignment horizontal="center" wrapText="1"/>
    </xf>
    <xf numFmtId="3" fontId="0" fillId="0" borderId="0" xfId="0" applyNumberForma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0" fillId="24" borderId="29" xfId="0" applyNumberFormat="1" applyFont="1" applyFill="1" applyBorder="1" applyAlignment="1" quotePrefix="1">
      <alignment horizontal="center" wrapText="1"/>
    </xf>
    <xf numFmtId="3" fontId="10" fillId="4" borderId="56" xfId="0" applyNumberFormat="1" applyFont="1" applyFill="1" applyBorder="1" applyAlignment="1" quotePrefix="1">
      <alignment horizontal="center" wrapText="1"/>
    </xf>
    <xf numFmtId="3" fontId="10" fillId="4" borderId="14" xfId="0" applyNumberFormat="1" applyFont="1" applyFill="1" applyBorder="1" applyAlignment="1" quotePrefix="1">
      <alignment horizontal="center" wrapText="1"/>
    </xf>
    <xf numFmtId="3" fontId="8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wrapText="1"/>
    </xf>
    <xf numFmtId="4" fontId="8" fillId="4" borderId="33" xfId="0" applyNumberFormat="1" applyFont="1" applyFill="1" applyBorder="1" applyAlignment="1">
      <alignment wrapText="1"/>
    </xf>
    <xf numFmtId="3" fontId="8" fillId="4" borderId="53" xfId="0" applyNumberFormat="1" applyFont="1" applyFill="1" applyBorder="1" applyAlignment="1">
      <alignment wrapText="1"/>
    </xf>
    <xf numFmtId="3" fontId="8" fillId="4" borderId="57" xfId="0" applyNumberFormat="1" applyFont="1" applyFill="1" applyBorder="1" applyAlignment="1">
      <alignment wrapText="1"/>
    </xf>
    <xf numFmtId="3" fontId="8" fillId="24" borderId="29" xfId="0" applyNumberFormat="1" applyFont="1" applyFill="1" applyBorder="1" applyAlignment="1">
      <alignment wrapText="1"/>
    </xf>
    <xf numFmtId="3" fontId="8" fillId="24" borderId="56" xfId="0" applyNumberFormat="1" applyFont="1" applyFill="1" applyBorder="1" applyAlignment="1">
      <alignment wrapText="1"/>
    </xf>
    <xf numFmtId="3" fontId="8" fillId="4" borderId="56" xfId="0" applyNumberFormat="1" applyFont="1" applyFill="1" applyBorder="1" applyAlignment="1">
      <alignment wrapText="1"/>
    </xf>
    <xf numFmtId="4" fontId="8" fillId="4" borderId="56" xfId="0" applyNumberFormat="1" applyFont="1" applyFill="1" applyBorder="1" applyAlignment="1">
      <alignment wrapText="1"/>
    </xf>
    <xf numFmtId="3" fontId="6" fillId="24" borderId="31" xfId="0" applyNumberFormat="1" applyFont="1" applyFill="1" applyBorder="1" applyAlignment="1">
      <alignment wrapText="1"/>
    </xf>
    <xf numFmtId="3" fontId="8" fillId="4" borderId="15" xfId="0" applyNumberFormat="1" applyFont="1" applyFill="1" applyBorder="1" applyAlignment="1">
      <alignment wrapText="1"/>
    </xf>
    <xf numFmtId="3" fontId="6" fillId="4" borderId="40" xfId="0" applyNumberFormat="1" applyFont="1" applyFill="1" applyBorder="1" applyAlignment="1">
      <alignment wrapText="1"/>
    </xf>
    <xf numFmtId="4" fontId="6" fillId="4" borderId="14" xfId="0" applyNumberFormat="1" applyFont="1" applyFill="1" applyBorder="1" applyAlignment="1">
      <alignment wrapText="1"/>
    </xf>
    <xf numFmtId="3" fontId="6" fillId="24" borderId="29" xfId="0" applyNumberFormat="1" applyFont="1" applyFill="1" applyBorder="1" applyAlignment="1">
      <alignment horizontal="center" vertical="center" wrapText="1"/>
    </xf>
    <xf numFmtId="3" fontId="6" fillId="4" borderId="58" xfId="0" applyNumberFormat="1" applyFont="1" applyFill="1" applyBorder="1" applyAlignment="1">
      <alignment horizontal="right" vertical="center" wrapText="1"/>
    </xf>
    <xf numFmtId="3" fontId="6" fillId="4" borderId="53" xfId="0" applyNumberFormat="1" applyFont="1" applyFill="1" applyBorder="1" applyAlignment="1">
      <alignment horizontal="right" vertical="center" wrapText="1"/>
    </xf>
    <xf numFmtId="3" fontId="28" fillId="4" borderId="53" xfId="0" applyNumberFormat="1" applyFont="1" applyFill="1" applyBorder="1" applyAlignment="1">
      <alignment horizontal="right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4" fontId="6" fillId="4" borderId="44" xfId="0" applyNumberFormat="1" applyFont="1" applyFill="1" applyBorder="1" applyAlignment="1">
      <alignment horizontal="right" vertical="center" wrapText="1"/>
    </xf>
    <xf numFmtId="4" fontId="6" fillId="4" borderId="41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2" fillId="22" borderId="29" xfId="0" applyNumberFormat="1" applyFont="1" applyFill="1" applyBorder="1" applyAlignment="1">
      <alignment wrapText="1"/>
    </xf>
    <xf numFmtId="4" fontId="30" fillId="22" borderId="46" xfId="0" applyNumberFormat="1" applyFont="1" applyFill="1" applyBorder="1" applyAlignment="1">
      <alignment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 wrapText="1"/>
    </xf>
    <xf numFmtId="4" fontId="30" fillId="22" borderId="29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4" fontId="2" fillId="0" borderId="59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 quotePrefix="1">
      <alignment wrapText="1"/>
    </xf>
    <xf numFmtId="3" fontId="8" fillId="0" borderId="0" xfId="0" applyNumberFormat="1" applyFont="1" applyBorder="1" applyAlignment="1">
      <alignment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Alignment="1">
      <alignment wrapText="1"/>
    </xf>
    <xf numFmtId="3" fontId="8" fillId="0" borderId="0" xfId="0" applyNumberFormat="1" applyFont="1" applyFill="1" applyAlignment="1">
      <alignment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wrapText="1"/>
    </xf>
    <xf numFmtId="3" fontId="8" fillId="24" borderId="42" xfId="0" applyNumberFormat="1" applyFont="1" applyFill="1" applyBorder="1" applyAlignment="1">
      <alignment horizontal="center" wrapText="1"/>
    </xf>
    <xf numFmtId="3" fontId="8" fillId="24" borderId="28" xfId="0" applyNumberFormat="1" applyFont="1" applyFill="1" applyBorder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6" fillId="24" borderId="62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25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4" fontId="6" fillId="4" borderId="62" xfId="0" applyNumberFormat="1" applyFont="1" applyFill="1" applyBorder="1" applyAlignment="1">
      <alignment horizontal="center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1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6" fillId="20" borderId="18" xfId="0" applyNumberFormat="1" applyFont="1" applyFill="1" applyBorder="1" applyAlignment="1">
      <alignment horizontal="center" vertical="center" wrapText="1"/>
    </xf>
    <xf numFmtId="3" fontId="8" fillId="24" borderId="18" xfId="0" applyNumberFormat="1" applyFont="1" applyFill="1" applyBorder="1" applyAlignment="1">
      <alignment horizontal="right" vertical="center" wrapText="1"/>
    </xf>
    <xf numFmtId="3" fontId="28" fillId="4" borderId="0" xfId="0" applyNumberFormat="1" applyFont="1" applyFill="1" applyBorder="1" applyAlignment="1">
      <alignment horizontal="right" vertical="center" wrapText="1"/>
    </xf>
    <xf numFmtId="3" fontId="28" fillId="4" borderId="18" xfId="0" applyNumberFormat="1" applyFont="1" applyFill="1" applyBorder="1" applyAlignment="1">
      <alignment horizontal="right" vertical="center" wrapText="1"/>
    </xf>
    <xf numFmtId="4" fontId="6" fillId="4" borderId="28" xfId="0" applyNumberFormat="1" applyFont="1" applyFill="1" applyBorder="1" applyAlignment="1">
      <alignment horizontal="right" vertical="center" wrapText="1"/>
    </xf>
    <xf numFmtId="4" fontId="8" fillId="22" borderId="48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2" fillId="0" borderId="63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4" fontId="6" fillId="25" borderId="29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 quotePrefix="1">
      <alignment wrapText="1"/>
    </xf>
    <xf numFmtId="4" fontId="0" fillId="0" borderId="0" xfId="0" applyNumberForma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4" fontId="10" fillId="24" borderId="15" xfId="0" applyNumberFormat="1" applyFont="1" applyFill="1" applyBorder="1" applyAlignment="1" quotePrefix="1">
      <alignment horizontal="center" wrapText="1"/>
    </xf>
    <xf numFmtId="4" fontId="8" fillId="24" borderId="42" xfId="0" applyNumberFormat="1" applyFont="1" applyFill="1" applyBorder="1" applyAlignment="1">
      <alignment horizontal="center" wrapText="1"/>
    </xf>
    <xf numFmtId="4" fontId="8" fillId="24" borderId="29" xfId="0" applyNumberFormat="1" applyFont="1" applyFill="1" applyBorder="1" applyAlignment="1">
      <alignment wrapText="1"/>
    </xf>
    <xf numFmtId="4" fontId="6" fillId="24" borderId="15" xfId="0" applyNumberFormat="1" applyFont="1" applyFill="1" applyBorder="1" applyAlignment="1">
      <alignment wrapText="1"/>
    </xf>
    <xf numFmtId="4" fontId="10" fillId="24" borderId="29" xfId="0" applyNumberFormat="1" applyFont="1" applyFill="1" applyBorder="1" applyAlignment="1" quotePrefix="1">
      <alignment horizontal="center" wrapText="1"/>
    </xf>
    <xf numFmtId="4" fontId="8" fillId="24" borderId="42" xfId="0" applyNumberFormat="1" applyFont="1" applyFill="1" applyBorder="1" applyAlignment="1">
      <alignment horizontal="right" vertical="center" wrapText="1"/>
    </xf>
    <xf numFmtId="4" fontId="8" fillId="24" borderId="41" xfId="0" applyNumberFormat="1" applyFont="1" applyFill="1" applyBorder="1" applyAlignment="1">
      <alignment horizontal="right" vertical="center" wrapText="1"/>
    </xf>
    <xf numFmtId="4" fontId="6" fillId="24" borderId="29" xfId="0" applyNumberFormat="1" applyFont="1" applyFill="1" applyBorder="1" applyAlignment="1">
      <alignment horizontal="center" vertical="center" wrapText="1"/>
    </xf>
    <xf numFmtId="4" fontId="8" fillId="22" borderId="29" xfId="0" applyNumberFormat="1" applyFont="1" applyFill="1" applyBorder="1" applyAlignment="1">
      <alignment horizontal="center" wrapText="1"/>
    </xf>
    <xf numFmtId="4" fontId="7" fillId="20" borderId="59" xfId="0" applyNumberFormat="1" applyFont="1" applyFill="1" applyBorder="1" applyAlignment="1">
      <alignment horizontal="center" vertical="center" wrapText="1"/>
    </xf>
    <xf numFmtId="4" fontId="7" fillId="2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10" fillId="0" borderId="58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left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53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2" xfId="0" applyNumberFormat="1" applyFont="1" applyBorder="1" applyAlignment="1">
      <alignment horizontal="center"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49" fontId="12" fillId="0" borderId="53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 wrapText="1"/>
    </xf>
    <xf numFmtId="4" fontId="12" fillId="0" borderId="66" xfId="0" applyNumberFormat="1" applyFont="1" applyBorder="1" applyAlignment="1">
      <alignment horizontal="center" wrapText="1"/>
    </xf>
    <xf numFmtId="4" fontId="12" fillId="0" borderId="67" xfId="0" applyNumberFormat="1" applyFont="1" applyBorder="1" applyAlignment="1">
      <alignment horizontal="center" wrapText="1"/>
    </xf>
    <xf numFmtId="4" fontId="12" fillId="0" borderId="68" xfId="0" applyNumberFormat="1" applyFont="1" applyBorder="1" applyAlignment="1">
      <alignment horizontal="center" wrapText="1"/>
    </xf>
    <xf numFmtId="4" fontId="12" fillId="0" borderId="69" xfId="0" applyNumberFormat="1" applyFont="1" applyBorder="1" applyAlignment="1">
      <alignment horizontal="center" wrapText="1"/>
    </xf>
    <xf numFmtId="4" fontId="10" fillId="0" borderId="45" xfId="0" applyNumberFormat="1" applyFont="1" applyBorder="1" applyAlignment="1">
      <alignment horizontal="center" vertical="center" wrapText="1"/>
    </xf>
    <xf numFmtId="169" fontId="8" fillId="20" borderId="40" xfId="0" applyNumberFormat="1" applyFont="1" applyFill="1" applyBorder="1" applyAlignment="1">
      <alignment horizontal="center" wrapText="1"/>
    </xf>
    <xf numFmtId="169" fontId="8" fillId="20" borderId="14" xfId="0" applyNumberFormat="1" applyFont="1" applyFill="1" applyBorder="1" applyAlignment="1">
      <alignment horizontal="center" wrapText="1"/>
    </xf>
    <xf numFmtId="1" fontId="22" fillId="26" borderId="16" xfId="0" applyNumberFormat="1" applyFont="1" applyFill="1" applyBorder="1" applyAlignment="1">
      <alignment horizontal="right" vertical="center" wrapText="1"/>
    </xf>
    <xf numFmtId="1" fontId="22" fillId="26" borderId="31" xfId="0" applyNumberFormat="1" applyFont="1" applyFill="1" applyBorder="1" applyAlignment="1">
      <alignment horizontal="right" vertical="center" wrapText="1"/>
    </xf>
    <xf numFmtId="1" fontId="22" fillId="26" borderId="56" xfId="0" applyNumberFormat="1" applyFont="1" applyFill="1" applyBorder="1" applyAlignment="1">
      <alignment horizontal="right" vertical="center" wrapText="1"/>
    </xf>
    <xf numFmtId="3" fontId="27" fillId="25" borderId="16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10" fillId="0" borderId="70" xfId="0" applyNumberFormat="1" applyFont="1" applyBorder="1" applyAlignment="1">
      <alignment horizontal="center" vertical="center" wrapText="1"/>
    </xf>
    <xf numFmtId="4" fontId="10" fillId="0" borderId="71" xfId="0" applyNumberFormat="1" applyFont="1" applyBorder="1" applyAlignment="1">
      <alignment horizontal="center" vertical="center" wrapText="1"/>
    </xf>
    <xf numFmtId="169" fontId="8" fillId="20" borderId="15" xfId="0" applyNumberFormat="1" applyFont="1" applyFill="1" applyBorder="1" applyAlignment="1">
      <alignment horizontal="center" wrapText="1"/>
    </xf>
    <xf numFmtId="164" fontId="8" fillId="20" borderId="15" xfId="0" applyNumberFormat="1" applyFont="1" applyFill="1" applyBorder="1" applyAlignment="1">
      <alignment horizontal="center" wrapText="1"/>
    </xf>
    <xf numFmtId="164" fontId="8" fillId="20" borderId="40" xfId="0" applyNumberFormat="1" applyFont="1" applyFill="1" applyBorder="1" applyAlignment="1">
      <alignment horizontal="center" wrapText="1"/>
    </xf>
    <xf numFmtId="164" fontId="8" fillId="20" borderId="14" xfId="0" applyNumberFormat="1" applyFont="1" applyFill="1" applyBorder="1" applyAlignment="1">
      <alignment horizontal="center" wrapText="1"/>
    </xf>
    <xf numFmtId="4" fontId="11" fillId="25" borderId="50" xfId="0" applyNumberFormat="1" applyFont="1" applyFill="1" applyBorder="1" applyAlignment="1">
      <alignment horizontal="center" wrapText="1"/>
    </xf>
    <xf numFmtId="4" fontId="29" fillId="0" borderId="36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4" fontId="29" fillId="0" borderId="18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horizontal="center" wrapText="1"/>
    </xf>
    <xf numFmtId="4" fontId="29" fillId="0" borderId="22" xfId="0" applyNumberFormat="1" applyFont="1" applyBorder="1" applyAlignment="1">
      <alignment horizontal="center" wrapText="1"/>
    </xf>
    <xf numFmtId="4" fontId="10" fillId="0" borderId="18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22" xfId="0" applyNumberFormat="1" applyFont="1" applyBorder="1" applyAlignment="1">
      <alignment horizontal="center" wrapText="1"/>
    </xf>
    <xf numFmtId="4" fontId="10" fillId="0" borderId="49" xfId="0" applyNumberFormat="1" applyFont="1" applyFill="1" applyBorder="1" applyAlignment="1">
      <alignment horizontal="center" wrapText="1"/>
    </xf>
    <xf numFmtId="4" fontId="10" fillId="0" borderId="50" xfId="0" applyNumberFormat="1" applyFont="1" applyFill="1" applyBorder="1" applyAlignment="1">
      <alignment horizontal="center" wrapText="1"/>
    </xf>
    <xf numFmtId="4" fontId="10" fillId="0" borderId="51" xfId="0" applyNumberFormat="1" applyFont="1" applyFill="1" applyBorder="1" applyAlignment="1">
      <alignment horizontal="center" wrapText="1"/>
    </xf>
    <xf numFmtId="3" fontId="27" fillId="4" borderId="31" xfId="0" applyNumberFormat="1" applyFont="1" applyFill="1" applyBorder="1" applyAlignment="1">
      <alignment horizontal="center" vertical="center" wrapText="1"/>
    </xf>
    <xf numFmtId="3" fontId="27" fillId="4" borderId="5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53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center" wrapText="1"/>
    </xf>
    <xf numFmtId="4" fontId="12" fillId="0" borderId="3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164" fontId="5" fillId="20" borderId="23" xfId="0" applyNumberFormat="1" applyFont="1" applyFill="1" applyBorder="1" applyAlignment="1">
      <alignment horizontal="center" vertical="center" wrapText="1"/>
    </xf>
    <xf numFmtId="164" fontId="5" fillId="20" borderId="31" xfId="0" applyNumberFormat="1" applyFont="1" applyFill="1" applyBorder="1" applyAlignment="1">
      <alignment horizontal="center" vertical="center" wrapText="1"/>
    </xf>
    <xf numFmtId="164" fontId="5" fillId="20" borderId="55" xfId="0" applyNumberFormat="1" applyFont="1" applyFill="1" applyBorder="1" applyAlignment="1">
      <alignment horizontal="center" vertical="center" wrapText="1"/>
    </xf>
    <xf numFmtId="164" fontId="4" fillId="20" borderId="23" xfId="0" applyNumberFormat="1" applyFont="1" applyFill="1" applyBorder="1" applyAlignment="1">
      <alignment horizontal="center" vertical="center" wrapText="1"/>
    </xf>
    <xf numFmtId="164" fontId="4" fillId="20" borderId="31" xfId="0" applyNumberFormat="1" applyFont="1" applyFill="1" applyBorder="1" applyAlignment="1">
      <alignment horizontal="center" vertical="center" wrapText="1"/>
    </xf>
    <xf numFmtId="164" fontId="4" fillId="20" borderId="55" xfId="0" applyNumberFormat="1" applyFont="1" applyFill="1" applyBorder="1" applyAlignment="1">
      <alignment horizontal="center" vertical="center" wrapText="1"/>
    </xf>
    <xf numFmtId="164" fontId="4" fillId="20" borderId="56" xfId="0" applyNumberFormat="1" applyFont="1" applyFill="1" applyBorder="1" applyAlignment="1">
      <alignment horizontal="center" vertical="center" wrapText="1"/>
    </xf>
    <xf numFmtId="1" fontId="22" fillId="26" borderId="16" xfId="0" applyNumberFormat="1" applyFont="1" applyFill="1" applyBorder="1" applyAlignment="1">
      <alignment horizontal="center" vertical="center" wrapText="1"/>
    </xf>
    <xf numFmtId="1" fontId="22" fillId="26" borderId="50" xfId="0" applyNumberFormat="1" applyFont="1" applyFill="1" applyBorder="1" applyAlignment="1">
      <alignment horizontal="center" vertical="center" wrapText="1"/>
    </xf>
    <xf numFmtId="3" fontId="27" fillId="4" borderId="1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4" fontId="26" fillId="0" borderId="1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0" fillId="0" borderId="61" xfId="0" applyNumberFormat="1" applyBorder="1" applyAlignment="1">
      <alignment horizontal="center" vertical="center" wrapText="1"/>
    </xf>
    <xf numFmtId="4" fontId="0" fillId="0" borderId="70" xfId="0" applyNumberFormat="1" applyBorder="1" applyAlignment="1">
      <alignment horizontal="center" vertical="center" wrapText="1"/>
    </xf>
    <xf numFmtId="4" fontId="0" fillId="0" borderId="71" xfId="0" applyNumberForma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4" fontId="17" fillId="0" borderId="72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50" xfId="0" applyNumberFormat="1" applyFont="1" applyFill="1" applyBorder="1" applyAlignment="1">
      <alignment horizontal="center" wrapText="1"/>
    </xf>
    <xf numFmtId="164" fontId="5" fillId="20" borderId="56" xfId="0" applyNumberFormat="1" applyFont="1" applyFill="1" applyBorder="1" applyAlignment="1">
      <alignment horizontal="center" vertical="center" wrapText="1"/>
    </xf>
    <xf numFmtId="4" fontId="6" fillId="0" borderId="68" xfId="0" applyNumberFormat="1" applyFont="1" applyBorder="1" applyAlignment="1">
      <alignment horizontal="center" wrapText="1"/>
    </xf>
    <xf numFmtId="4" fontId="6" fillId="0" borderId="73" xfId="0" applyNumberFormat="1" applyFont="1" applyBorder="1" applyAlignment="1">
      <alignment horizontal="center" wrapText="1"/>
    </xf>
    <xf numFmtId="4" fontId="6" fillId="0" borderId="74" xfId="0" applyNumberFormat="1" applyFont="1" applyBorder="1" applyAlignment="1">
      <alignment horizontal="center" wrapText="1"/>
    </xf>
    <xf numFmtId="4" fontId="6" fillId="0" borderId="75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7">
      <selection activeCell="U20" sqref="U20"/>
    </sheetView>
  </sheetViews>
  <sheetFormatPr defaultColWidth="17.625" defaultRowHeight="15.75"/>
  <cols>
    <col min="1" max="1" width="5.25390625" style="15" customWidth="1"/>
    <col min="2" max="2" width="23.375" style="12" customWidth="1"/>
    <col min="3" max="3" width="10.25390625" style="12" customWidth="1"/>
    <col min="4" max="4" width="7.62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10" width="10.00390625" style="12" customWidth="1"/>
    <col min="11" max="11" width="12.50390625" style="12" customWidth="1"/>
    <col min="12" max="12" width="16.00390625" style="13" customWidth="1"/>
    <col min="13" max="13" width="28.25390625" style="19" customWidth="1"/>
    <col min="14" max="14" width="9.25390625" style="169" hidden="1" customWidth="1"/>
    <col min="15" max="15" width="12.375" style="12" hidden="1" customWidth="1"/>
    <col min="16" max="16" width="9.25390625" style="12" hidden="1" customWidth="1"/>
    <col min="17" max="17" width="9.875" style="12" hidden="1" customWidth="1"/>
    <col min="18" max="18" width="10.625" style="12" hidden="1" customWidth="1"/>
    <col min="19" max="19" width="15.25390625" style="12" hidden="1" customWidth="1"/>
    <col min="20" max="16384" width="17.625" style="12" customWidth="1"/>
  </cols>
  <sheetData>
    <row r="1" spans="1:17" ht="18" customHeight="1" thickBot="1">
      <c r="A1" s="305" t="s">
        <v>8</v>
      </c>
      <c r="B1" s="305"/>
      <c r="C1" s="305"/>
      <c r="D1" s="305"/>
      <c r="E1" s="305"/>
      <c r="F1" s="305"/>
      <c r="G1" s="305"/>
      <c r="L1" s="98"/>
      <c r="M1" s="132" t="s">
        <v>45</v>
      </c>
      <c r="N1" s="207"/>
      <c r="Q1" s="132" t="s">
        <v>36</v>
      </c>
    </row>
    <row r="2" spans="1:17" ht="22.5" customHeight="1">
      <c r="A2" s="14"/>
      <c r="B2" s="11"/>
      <c r="C2" s="11"/>
      <c r="D2" s="11"/>
      <c r="E2" s="11"/>
      <c r="F2" s="11"/>
      <c r="G2" s="11"/>
      <c r="L2" s="291" t="s">
        <v>66</v>
      </c>
      <c r="M2" s="292"/>
      <c r="N2" s="292"/>
      <c r="O2" s="292"/>
      <c r="P2" s="292"/>
      <c r="Q2" s="293"/>
    </row>
    <row r="3" spans="1:17" ht="23.25" customHeight="1">
      <c r="A3" s="310" t="s">
        <v>65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294"/>
      <c r="M3" s="295"/>
      <c r="N3" s="295"/>
      <c r="O3" s="295"/>
      <c r="P3" s="295"/>
      <c r="Q3" s="296"/>
    </row>
    <row r="4" spans="1:17" ht="39.75" customHeight="1">
      <c r="A4" s="311" t="s">
        <v>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297" t="s">
        <v>67</v>
      </c>
      <c r="M4" s="298"/>
      <c r="N4" s="298"/>
      <c r="O4" s="298"/>
      <c r="P4" s="298"/>
      <c r="Q4" s="299"/>
    </row>
    <row r="5" spans="3:17" ht="21.75" customHeight="1" thickBot="1">
      <c r="C5" s="290" t="s">
        <v>68</v>
      </c>
      <c r="D5" s="290"/>
      <c r="E5" s="290"/>
      <c r="F5" s="290"/>
      <c r="G5" s="290"/>
      <c r="H5" s="290"/>
      <c r="I5" s="290"/>
      <c r="J5" s="290"/>
      <c r="K5" s="290"/>
      <c r="L5" s="300" t="s">
        <v>70</v>
      </c>
      <c r="M5" s="301"/>
      <c r="N5" s="301"/>
      <c r="O5" s="301"/>
      <c r="P5" s="301"/>
      <c r="Q5" s="302"/>
    </row>
    <row r="6" spans="1:14" s="41" customFormat="1" ht="28.5" customHeight="1">
      <c r="A6" s="39"/>
      <c r="B6" s="40" t="s">
        <v>0</v>
      </c>
      <c r="C6" s="257" t="s">
        <v>17</v>
      </c>
      <c r="D6" s="284"/>
      <c r="E6" s="284"/>
      <c r="F6" s="284"/>
      <c r="G6" s="273"/>
      <c r="H6" s="257" t="s">
        <v>7</v>
      </c>
      <c r="I6" s="254"/>
      <c r="J6" s="254"/>
      <c r="K6" s="273"/>
      <c r="L6" s="16"/>
      <c r="M6" s="20"/>
      <c r="N6" s="208"/>
    </row>
    <row r="7" spans="1:14" s="43" customFormat="1" ht="27" customHeight="1">
      <c r="A7" s="42"/>
      <c r="B7" s="89">
        <v>315000</v>
      </c>
      <c r="C7" s="261">
        <f>ROUND(B7*50%,2)</f>
        <v>157500</v>
      </c>
      <c r="D7" s="255"/>
      <c r="E7" s="255"/>
      <c r="F7" s="255"/>
      <c r="G7" s="263"/>
      <c r="H7" s="261">
        <f>ROUND(B7*50%,2)</f>
        <v>157500</v>
      </c>
      <c r="I7" s="262"/>
      <c r="J7" s="262"/>
      <c r="K7" s="263"/>
      <c r="L7" s="17"/>
      <c r="M7" s="21"/>
      <c r="N7" s="209"/>
    </row>
    <row r="8" spans="2:14" ht="24" customHeight="1">
      <c r="B8" s="264"/>
      <c r="C8" s="31"/>
      <c r="D8" s="66"/>
      <c r="E8" s="66"/>
      <c r="F8" s="66"/>
      <c r="G8" s="32"/>
      <c r="H8" s="266" t="s">
        <v>25</v>
      </c>
      <c r="I8" s="267"/>
      <c r="J8" s="267" t="s">
        <v>26</v>
      </c>
      <c r="K8" s="268"/>
      <c r="L8" s="282"/>
      <c r="M8" s="283"/>
      <c r="N8" s="210"/>
    </row>
    <row r="9" spans="2:14" ht="24.75" customHeight="1" thickBot="1">
      <c r="B9" s="281"/>
      <c r="C9" s="30"/>
      <c r="D9" s="46"/>
      <c r="E9" s="46"/>
      <c r="F9" s="46"/>
      <c r="G9" s="45"/>
      <c r="H9" s="306">
        <f>ROUND(H7*50%,2)</f>
        <v>78750</v>
      </c>
      <c r="I9" s="307"/>
      <c r="J9" s="308">
        <f>ROUND(H7*50%,2)</f>
        <v>78750</v>
      </c>
      <c r="K9" s="309"/>
      <c r="L9" s="46"/>
      <c r="M9" s="44"/>
      <c r="N9" s="211"/>
    </row>
    <row r="10" spans="1:19" ht="39.75" customHeight="1" thickBot="1">
      <c r="A10" s="28" t="s">
        <v>1</v>
      </c>
      <c r="B10" s="56" t="s">
        <v>10</v>
      </c>
      <c r="C10" s="87" t="s">
        <v>27</v>
      </c>
      <c r="D10" s="67" t="s">
        <v>28</v>
      </c>
      <c r="E10" s="67" t="s">
        <v>29</v>
      </c>
      <c r="F10" s="67" t="s">
        <v>30</v>
      </c>
      <c r="G10" s="75" t="s">
        <v>11</v>
      </c>
      <c r="H10" s="26" t="s">
        <v>4</v>
      </c>
      <c r="I10" s="25" t="s">
        <v>11</v>
      </c>
      <c r="J10" s="26" t="s">
        <v>4</v>
      </c>
      <c r="K10" s="25" t="s">
        <v>11</v>
      </c>
      <c r="L10" s="99" t="s">
        <v>5</v>
      </c>
      <c r="M10" s="251" t="s">
        <v>69</v>
      </c>
      <c r="N10" s="166" t="s">
        <v>62</v>
      </c>
      <c r="O10" s="247" t="s">
        <v>63</v>
      </c>
      <c r="P10" s="166" t="s">
        <v>53</v>
      </c>
      <c r="Q10" s="167" t="s">
        <v>54</v>
      </c>
      <c r="R10" s="168" t="s">
        <v>55</v>
      </c>
      <c r="S10" s="162" t="s">
        <v>56</v>
      </c>
    </row>
    <row r="11" spans="1:19" ht="27" customHeight="1">
      <c r="A11" s="22">
        <v>1</v>
      </c>
      <c r="B11" s="72" t="s">
        <v>2</v>
      </c>
      <c r="C11" s="133">
        <f aca="true" t="shared" si="0" ref="C11:C16">D11+E11+F11</f>
        <v>641.14</v>
      </c>
      <c r="D11" s="57">
        <v>558</v>
      </c>
      <c r="E11" s="57">
        <v>59.14</v>
      </c>
      <c r="F11" s="23">
        <v>24</v>
      </c>
      <c r="G11" s="77">
        <f>ROUND(C18*C11,2)</f>
        <v>25892.06</v>
      </c>
      <c r="H11" s="157">
        <v>155</v>
      </c>
      <c r="I11" s="18">
        <f>ROUND(H18*H11,2)</f>
        <v>17845.39</v>
      </c>
      <c r="J11" s="18">
        <v>892</v>
      </c>
      <c r="K11" s="68">
        <f>ROUND(J18*J11,2)</f>
        <v>13874.18</v>
      </c>
      <c r="L11" s="100">
        <f aca="true" t="shared" si="1" ref="L11:L16">C11+H11+J11</f>
        <v>1688.1399999999999</v>
      </c>
      <c r="M11" s="125">
        <f>G11+I11+K11</f>
        <v>57611.63</v>
      </c>
      <c r="N11" s="215"/>
      <c r="O11" s="244">
        <f aca="true" t="shared" si="2" ref="O11:O16">M11-N11</f>
        <v>57611.63</v>
      </c>
      <c r="P11" s="215">
        <v>50000</v>
      </c>
      <c r="Q11" s="174">
        <v>53000</v>
      </c>
      <c r="R11" s="174">
        <v>53000</v>
      </c>
      <c r="S11" s="173">
        <f aca="true" t="shared" si="3" ref="S11:S16">M11-N11-O11-P11-Q11-R11</f>
        <v>-156000</v>
      </c>
    </row>
    <row r="12" spans="1:19" ht="27" customHeight="1">
      <c r="A12" s="22">
        <v>2</v>
      </c>
      <c r="B12" s="72" t="s">
        <v>31</v>
      </c>
      <c r="C12" s="88">
        <f t="shared" si="0"/>
        <v>640</v>
      </c>
      <c r="D12" s="23">
        <v>271</v>
      </c>
      <c r="E12" s="57">
        <v>345</v>
      </c>
      <c r="F12" s="23">
        <v>24</v>
      </c>
      <c r="G12" s="77">
        <f>ROUND(C18*C12,2)</f>
        <v>25846.02</v>
      </c>
      <c r="H12" s="157">
        <v>108</v>
      </c>
      <c r="I12" s="18">
        <f>ROUND(H18*H12,2)</f>
        <v>12434.21</v>
      </c>
      <c r="J12" s="18">
        <v>662</v>
      </c>
      <c r="K12" s="68">
        <f>ROUND(J18*J12,2)</f>
        <v>10296.76</v>
      </c>
      <c r="L12" s="100">
        <f t="shared" si="1"/>
        <v>1410</v>
      </c>
      <c r="M12" s="125">
        <f>G12+I12+K12</f>
        <v>48576.99</v>
      </c>
      <c r="N12" s="215"/>
      <c r="O12" s="244">
        <f t="shared" si="2"/>
        <v>48576.99</v>
      </c>
      <c r="P12" s="215">
        <v>40000</v>
      </c>
      <c r="Q12" s="174">
        <v>50000</v>
      </c>
      <c r="R12" s="174">
        <v>50000</v>
      </c>
      <c r="S12" s="173">
        <f t="shared" si="3"/>
        <v>-140000</v>
      </c>
    </row>
    <row r="13" spans="1:19" ht="27" customHeight="1">
      <c r="A13" s="22">
        <v>3</v>
      </c>
      <c r="B13" s="72" t="s">
        <v>9</v>
      </c>
      <c r="C13" s="88">
        <f t="shared" si="0"/>
        <v>343.97</v>
      </c>
      <c r="D13" s="57">
        <v>231.4</v>
      </c>
      <c r="E13" s="57">
        <v>88.57</v>
      </c>
      <c r="F13" s="57">
        <v>24</v>
      </c>
      <c r="G13" s="77">
        <f>ROUND(C18*C13,2)</f>
        <v>13891.02</v>
      </c>
      <c r="H13" s="157">
        <v>93</v>
      </c>
      <c r="I13" s="18">
        <f>ROUND(H18*H13,2)</f>
        <v>10707.24</v>
      </c>
      <c r="J13" s="18">
        <v>372</v>
      </c>
      <c r="K13" s="68">
        <f>ROUND(J18*J13,2)</f>
        <v>5786.1</v>
      </c>
      <c r="L13" s="100">
        <f t="shared" si="1"/>
        <v>808.97</v>
      </c>
      <c r="M13" s="125">
        <f>G13+I13+K13</f>
        <v>30384.36</v>
      </c>
      <c r="N13" s="215"/>
      <c r="O13" s="244">
        <f t="shared" si="2"/>
        <v>30384.36</v>
      </c>
      <c r="P13" s="215">
        <v>25000</v>
      </c>
      <c r="Q13" s="174">
        <v>32000</v>
      </c>
      <c r="R13" s="174">
        <v>32000</v>
      </c>
      <c r="S13" s="173">
        <f t="shared" si="3"/>
        <v>-89000</v>
      </c>
    </row>
    <row r="14" spans="1:19" ht="27" customHeight="1">
      <c r="A14" s="22">
        <v>4</v>
      </c>
      <c r="B14" s="72" t="s">
        <v>3</v>
      </c>
      <c r="C14" s="88">
        <f t="shared" si="0"/>
        <v>441.74</v>
      </c>
      <c r="D14" s="57">
        <v>322.6</v>
      </c>
      <c r="E14" s="57">
        <v>99.14</v>
      </c>
      <c r="F14" s="23">
        <v>20</v>
      </c>
      <c r="G14" s="77">
        <f>ROUND(C18*C14,2)</f>
        <v>17839.41</v>
      </c>
      <c r="H14" s="157">
        <v>51</v>
      </c>
      <c r="I14" s="18">
        <f>ROUND(H18*H14,2)</f>
        <v>5871.71</v>
      </c>
      <c r="J14" s="18">
        <v>714</v>
      </c>
      <c r="K14" s="68">
        <f>ROUND(J18*J14,2)</f>
        <v>11105.57</v>
      </c>
      <c r="L14" s="100">
        <f t="shared" si="1"/>
        <v>1206.74</v>
      </c>
      <c r="M14" s="125">
        <f>G14+I14+K14</f>
        <v>34816.69</v>
      </c>
      <c r="N14" s="215"/>
      <c r="O14" s="244">
        <f t="shared" si="2"/>
        <v>34816.69</v>
      </c>
      <c r="P14" s="215">
        <v>28000</v>
      </c>
      <c r="Q14" s="174">
        <v>34000</v>
      </c>
      <c r="R14" s="174">
        <v>34000</v>
      </c>
      <c r="S14" s="173">
        <f t="shared" si="3"/>
        <v>-96000</v>
      </c>
    </row>
    <row r="15" spans="1:19" ht="27" customHeight="1">
      <c r="A15" s="22">
        <v>5</v>
      </c>
      <c r="B15" s="72" t="s">
        <v>34</v>
      </c>
      <c r="C15" s="86">
        <f t="shared" si="0"/>
        <v>1008.1700000000001</v>
      </c>
      <c r="D15" s="57">
        <v>819.6</v>
      </c>
      <c r="E15" s="57">
        <v>164.57</v>
      </c>
      <c r="F15" s="57">
        <v>24</v>
      </c>
      <c r="G15" s="77">
        <f>ROUND(C18*C15,2)</f>
        <v>40714.35</v>
      </c>
      <c r="H15" s="157">
        <v>160</v>
      </c>
      <c r="I15" s="18">
        <f>ROUND(H18*H15,2)</f>
        <v>18421.05</v>
      </c>
      <c r="J15" s="23">
        <v>1280</v>
      </c>
      <c r="K15" s="68">
        <f>ROUND(J18*J15,2)</f>
        <v>19909.14</v>
      </c>
      <c r="L15" s="101">
        <f t="shared" si="1"/>
        <v>2448.17</v>
      </c>
      <c r="M15" s="125">
        <f>G15+I15+K15-0.01</f>
        <v>79044.53</v>
      </c>
      <c r="N15" s="215"/>
      <c r="O15" s="244">
        <f t="shared" si="2"/>
        <v>79044.53</v>
      </c>
      <c r="P15" s="215">
        <v>68000</v>
      </c>
      <c r="Q15" s="174">
        <v>69000</v>
      </c>
      <c r="R15" s="174">
        <v>69000</v>
      </c>
      <c r="S15" s="173">
        <f t="shared" si="3"/>
        <v>-206000</v>
      </c>
    </row>
    <row r="16" spans="1:19" ht="33.75" customHeight="1" thickBot="1">
      <c r="A16" s="22">
        <v>6</v>
      </c>
      <c r="B16" s="73" t="s">
        <v>24</v>
      </c>
      <c r="C16" s="88">
        <f t="shared" si="0"/>
        <v>825</v>
      </c>
      <c r="D16" s="58">
        <v>648</v>
      </c>
      <c r="E16" s="238">
        <v>153</v>
      </c>
      <c r="F16" s="58">
        <v>24</v>
      </c>
      <c r="G16" s="76">
        <f>ROUND(C18*C16,2)+0.01</f>
        <v>33317.15</v>
      </c>
      <c r="H16" s="159">
        <v>117</v>
      </c>
      <c r="I16" s="24">
        <f>ROUND(H18*H16,2)+0.01</f>
        <v>13470.4</v>
      </c>
      <c r="J16" s="58">
        <v>1143</v>
      </c>
      <c r="K16" s="69">
        <f>ROUND(J18*J16,2)+0.01</f>
        <v>17778.25</v>
      </c>
      <c r="L16" s="100">
        <f t="shared" si="1"/>
        <v>2085</v>
      </c>
      <c r="M16" s="126">
        <f>G16+I16+K16</f>
        <v>64565.8</v>
      </c>
      <c r="N16" s="216"/>
      <c r="O16" s="244">
        <f t="shared" si="2"/>
        <v>64565.8</v>
      </c>
      <c r="P16" s="216">
        <v>57000</v>
      </c>
      <c r="Q16" s="175">
        <v>62000</v>
      </c>
      <c r="R16" s="175">
        <v>62000</v>
      </c>
      <c r="S16" s="173">
        <f t="shared" si="3"/>
        <v>-181000</v>
      </c>
    </row>
    <row r="17" spans="1:19" s="13" customFormat="1" ht="33" customHeight="1" thickBot="1">
      <c r="A17" s="27"/>
      <c r="B17" s="74" t="s">
        <v>12</v>
      </c>
      <c r="C17" s="80">
        <f>SUM(C11:C16)</f>
        <v>3900.02</v>
      </c>
      <c r="D17" s="29"/>
      <c r="E17" s="29"/>
      <c r="F17" s="29"/>
      <c r="G17" s="71">
        <f>SUM(G11:G16)-0.01</f>
        <v>157500</v>
      </c>
      <c r="H17" s="70">
        <f aca="true" t="shared" si="4" ref="H17:S17">SUM(H11:H16)</f>
        <v>684</v>
      </c>
      <c r="I17" s="158">
        <f t="shared" si="4"/>
        <v>78749.99999999999</v>
      </c>
      <c r="J17" s="158">
        <f t="shared" si="4"/>
        <v>5063</v>
      </c>
      <c r="K17" s="158">
        <f t="shared" si="4"/>
        <v>78750</v>
      </c>
      <c r="L17" s="102">
        <f t="shared" si="4"/>
        <v>9647.02</v>
      </c>
      <c r="M17" s="193">
        <f t="shared" si="4"/>
        <v>315000</v>
      </c>
      <c r="N17" s="176">
        <f t="shared" si="4"/>
        <v>0</v>
      </c>
      <c r="O17" s="245">
        <f t="shared" si="4"/>
        <v>315000</v>
      </c>
      <c r="P17" s="177">
        <f t="shared" si="4"/>
        <v>268000</v>
      </c>
      <c r="Q17" s="178">
        <f t="shared" si="4"/>
        <v>300000</v>
      </c>
      <c r="R17" s="178">
        <f t="shared" si="4"/>
        <v>300000</v>
      </c>
      <c r="S17" s="179">
        <f t="shared" si="4"/>
        <v>-868000</v>
      </c>
    </row>
    <row r="18" spans="1:18" s="52" customFormat="1" ht="33" customHeight="1" thickBot="1">
      <c r="A18" s="14"/>
      <c r="B18" s="82" t="s">
        <v>20</v>
      </c>
      <c r="C18" s="287">
        <f>ROUND(C7/C17,6)</f>
        <v>40.384408</v>
      </c>
      <c r="D18" s="288"/>
      <c r="E18" s="288"/>
      <c r="F18" s="288"/>
      <c r="G18" s="289"/>
      <c r="H18" s="286">
        <f>ROUND(H9/H17,6)</f>
        <v>115.131579</v>
      </c>
      <c r="I18" s="274"/>
      <c r="J18" s="274">
        <f>ROUND(J9/J17,6)</f>
        <v>15.554019</v>
      </c>
      <c r="K18" s="275"/>
      <c r="M18" s="53"/>
      <c r="N18" s="212"/>
      <c r="P18" s="169"/>
      <c r="Q18" s="170"/>
      <c r="R18" s="169"/>
    </row>
    <row r="19" spans="1:18" s="41" customFormat="1" ht="30.75" customHeight="1">
      <c r="A19" s="39"/>
      <c r="B19" s="134" t="s">
        <v>0</v>
      </c>
      <c r="C19" s="257" t="s">
        <v>17</v>
      </c>
      <c r="D19" s="284"/>
      <c r="E19" s="284"/>
      <c r="F19" s="284"/>
      <c r="G19" s="273"/>
      <c r="H19" s="257" t="s">
        <v>38</v>
      </c>
      <c r="I19" s="254"/>
      <c r="J19" s="254"/>
      <c r="K19" s="285"/>
      <c r="L19" s="16"/>
      <c r="M19" s="227"/>
      <c r="N19" s="213"/>
      <c r="P19" s="171"/>
      <c r="Q19" s="170"/>
      <c r="R19" s="171"/>
    </row>
    <row r="20" spans="1:18" s="43" customFormat="1" ht="18.75" customHeight="1">
      <c r="A20" s="42"/>
      <c r="B20" s="89">
        <v>15000</v>
      </c>
      <c r="C20" s="261">
        <f>B20</f>
        <v>15000</v>
      </c>
      <c r="D20" s="255"/>
      <c r="E20" s="255"/>
      <c r="F20" s="255"/>
      <c r="G20" s="263"/>
      <c r="H20" s="261">
        <v>0</v>
      </c>
      <c r="I20" s="262"/>
      <c r="J20" s="262"/>
      <c r="K20" s="263"/>
      <c r="L20" s="17"/>
      <c r="M20" s="21"/>
      <c r="N20" s="217"/>
      <c r="P20" s="172"/>
      <c r="Q20" s="170"/>
      <c r="R20" s="172"/>
    </row>
    <row r="21" spans="2:18" ht="12.75" customHeight="1">
      <c r="B21" s="264"/>
      <c r="C21" s="31"/>
      <c r="D21" s="66"/>
      <c r="E21" s="66"/>
      <c r="F21" s="66"/>
      <c r="G21" s="32"/>
      <c r="H21" s="266" t="s">
        <v>39</v>
      </c>
      <c r="I21" s="267"/>
      <c r="J21" s="267" t="s">
        <v>39</v>
      </c>
      <c r="K21" s="268"/>
      <c r="L21" s="135"/>
      <c r="M21" s="44"/>
      <c r="P21" s="170"/>
      <c r="Q21" s="170"/>
      <c r="R21" s="170"/>
    </row>
    <row r="22" spans="2:18" ht="15.75" customHeight="1" thickBot="1">
      <c r="B22" s="265"/>
      <c r="C22" s="136"/>
      <c r="D22" s="137"/>
      <c r="E22" s="137"/>
      <c r="F22" s="137"/>
      <c r="G22" s="138"/>
      <c r="H22" s="269">
        <f>ROUND(H20*50%,2)</f>
        <v>0</v>
      </c>
      <c r="I22" s="270"/>
      <c r="J22" s="271">
        <f>ROUND(H20*50%,2)</f>
        <v>0</v>
      </c>
      <c r="K22" s="272"/>
      <c r="L22" s="46"/>
      <c r="M22" s="44"/>
      <c r="N22" s="207"/>
      <c r="P22" s="170"/>
      <c r="Q22" s="170"/>
      <c r="R22" s="170"/>
    </row>
    <row r="23" spans="1:19" ht="47.25" customHeight="1" thickBot="1">
      <c r="A23" s="139" t="s">
        <v>40</v>
      </c>
      <c r="B23" s="140" t="s">
        <v>10</v>
      </c>
      <c r="C23" s="141" t="s">
        <v>27</v>
      </c>
      <c r="D23" s="67" t="s">
        <v>28</v>
      </c>
      <c r="E23" s="67" t="s">
        <v>29</v>
      </c>
      <c r="F23" s="67" t="s">
        <v>30</v>
      </c>
      <c r="G23" s="142" t="s">
        <v>11</v>
      </c>
      <c r="H23" s="143" t="s">
        <v>4</v>
      </c>
      <c r="I23" s="142" t="s">
        <v>11</v>
      </c>
      <c r="J23" s="143" t="s">
        <v>4</v>
      </c>
      <c r="K23" s="142" t="s">
        <v>11</v>
      </c>
      <c r="L23" s="144" t="s">
        <v>5</v>
      </c>
      <c r="M23" s="251" t="s">
        <v>69</v>
      </c>
      <c r="N23" s="166" t="s">
        <v>62</v>
      </c>
      <c r="O23" s="243" t="s">
        <v>63</v>
      </c>
      <c r="P23" s="166" t="s">
        <v>53</v>
      </c>
      <c r="Q23" s="167" t="s">
        <v>54</v>
      </c>
      <c r="R23" s="168" t="s">
        <v>55</v>
      </c>
      <c r="S23" s="162" t="s">
        <v>56</v>
      </c>
    </row>
    <row r="24" spans="1:19" s="1" customFormat="1" ht="35.25" customHeight="1" thickBot="1">
      <c r="A24" s="145">
        <v>7</v>
      </c>
      <c r="B24" s="146" t="s">
        <v>41</v>
      </c>
      <c r="C24" s="147">
        <f>D24+E24+F24</f>
        <v>91.8</v>
      </c>
      <c r="D24" s="160">
        <v>40.8</v>
      </c>
      <c r="E24" s="161">
        <v>36</v>
      </c>
      <c r="F24" s="155">
        <v>15</v>
      </c>
      <c r="G24" s="156">
        <f>C20</f>
        <v>15000</v>
      </c>
      <c r="H24" s="149">
        <v>0</v>
      </c>
      <c r="I24" s="150">
        <v>0</v>
      </c>
      <c r="J24" s="148">
        <v>0</v>
      </c>
      <c r="K24" s="151">
        <v>0</v>
      </c>
      <c r="L24" s="152">
        <f>C24+H24+J24</f>
        <v>91.8</v>
      </c>
      <c r="M24" s="194">
        <f>B20</f>
        <v>15000</v>
      </c>
      <c r="N24" s="218">
        <v>15000</v>
      </c>
      <c r="O24" s="246">
        <v>15000</v>
      </c>
      <c r="P24" s="180">
        <v>15000</v>
      </c>
      <c r="Q24" s="181">
        <v>15000</v>
      </c>
      <c r="R24" s="182">
        <v>15000</v>
      </c>
      <c r="S24" s="183">
        <f>M24-N24-O24-P24-Q24-R24</f>
        <v>-60000</v>
      </c>
    </row>
    <row r="25" spans="1:18" s="37" customFormat="1" ht="30" customHeight="1" thickBot="1">
      <c r="A25" s="36"/>
      <c r="B25" s="33"/>
      <c r="C25" s="34"/>
      <c r="D25" s="34"/>
      <c r="E25" s="34"/>
      <c r="F25" s="34"/>
      <c r="G25" s="34"/>
      <c r="H25" s="35"/>
      <c r="I25" s="35"/>
      <c r="J25" s="35"/>
      <c r="K25" s="35"/>
      <c r="M25" s="38"/>
      <c r="N25" s="214"/>
      <c r="R25" s="37">
        <f>Q17+R17+S17+Q24+R24+S24</f>
        <v>-298000</v>
      </c>
    </row>
    <row r="26" spans="1:20" s="153" customFormat="1" ht="37.5" customHeight="1" thickBot="1">
      <c r="A26" s="276" t="s">
        <v>42</v>
      </c>
      <c r="B26" s="277"/>
      <c r="C26" s="277"/>
      <c r="D26" s="277"/>
      <c r="E26" s="277"/>
      <c r="F26" s="277"/>
      <c r="G26" s="277"/>
      <c r="H26" s="278"/>
      <c r="I26" s="279">
        <f>M17+M24</f>
        <v>330000</v>
      </c>
      <c r="J26" s="280"/>
      <c r="K26" s="192"/>
      <c r="L26" s="256"/>
      <c r="M26" s="256"/>
      <c r="N26" s="259"/>
      <c r="O26" s="259"/>
      <c r="P26" s="259"/>
      <c r="Q26" s="303">
        <f>I26-N26</f>
        <v>330000</v>
      </c>
      <c r="R26" s="303"/>
      <c r="S26" s="304"/>
      <c r="T26" s="192"/>
    </row>
    <row r="27" spans="1:18" s="9" customFormat="1" ht="21" customHeight="1">
      <c r="A27" s="260" t="s">
        <v>60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39"/>
      <c r="O27" s="240"/>
      <c r="P27" s="241"/>
      <c r="R27" s="206" t="s">
        <v>57</v>
      </c>
    </row>
    <row r="28" spans="1:12" ht="21.75" customHeight="1">
      <c r="A28" s="258" t="s">
        <v>61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</sheetData>
  <sheetProtection/>
  <mergeCells count="36">
    <mergeCell ref="Q26:S26"/>
    <mergeCell ref="A1:G1"/>
    <mergeCell ref="H9:I9"/>
    <mergeCell ref="J9:K9"/>
    <mergeCell ref="C7:G7"/>
    <mergeCell ref="H7:K7"/>
    <mergeCell ref="H8:I8"/>
    <mergeCell ref="C6:G6"/>
    <mergeCell ref="A3:K3"/>
    <mergeCell ref="A4:K4"/>
    <mergeCell ref="H18:I18"/>
    <mergeCell ref="C18:G18"/>
    <mergeCell ref="C5:K5"/>
    <mergeCell ref="L2:Q3"/>
    <mergeCell ref="L4:Q4"/>
    <mergeCell ref="L5:Q5"/>
    <mergeCell ref="L26:M26"/>
    <mergeCell ref="H6:K6"/>
    <mergeCell ref="J18:K18"/>
    <mergeCell ref="A26:H26"/>
    <mergeCell ref="I26:J26"/>
    <mergeCell ref="B8:B9"/>
    <mergeCell ref="J8:K8"/>
    <mergeCell ref="L8:M8"/>
    <mergeCell ref="C19:G19"/>
    <mergeCell ref="H19:K19"/>
    <mergeCell ref="A28:L28"/>
    <mergeCell ref="N26:P26"/>
    <mergeCell ref="A27:M27"/>
    <mergeCell ref="H20:K20"/>
    <mergeCell ref="B21:B22"/>
    <mergeCell ref="H21:I21"/>
    <mergeCell ref="J21:K21"/>
    <mergeCell ref="H22:I22"/>
    <mergeCell ref="J22:K22"/>
    <mergeCell ref="C20:G20"/>
  </mergeCells>
  <printOptions/>
  <pageMargins left="0.61" right="0.16" top="0.17" bottom="0.23" header="0.39" footer="0.2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0" zoomScaleNormal="80" zoomScalePageLayoutView="0" workbookViewId="0" topLeftCell="A1">
      <selection activeCell="B10" sqref="B10"/>
    </sheetView>
  </sheetViews>
  <sheetFormatPr defaultColWidth="17.625" defaultRowHeight="15.75"/>
  <cols>
    <col min="1" max="1" width="4.125" style="8" customWidth="1"/>
    <col min="2" max="2" width="29.50390625" style="9" customWidth="1"/>
    <col min="3" max="3" width="14.25390625" style="9" customWidth="1"/>
    <col min="4" max="4" width="10.00390625" style="9" customWidth="1"/>
    <col min="5" max="5" width="11.25390625" style="9" customWidth="1"/>
    <col min="6" max="6" width="8.375" style="9" customWidth="1"/>
    <col min="7" max="7" width="14.75390625" style="9" customWidth="1"/>
    <col min="8" max="8" width="11.625" style="9" customWidth="1"/>
    <col min="9" max="9" width="12.875" style="9" customWidth="1"/>
    <col min="10" max="10" width="22.25390625" style="4" customWidth="1"/>
    <col min="11" max="11" width="23.75390625" style="2" customWidth="1"/>
    <col min="12" max="12" width="12.125" style="219" hidden="1" customWidth="1"/>
    <col min="13" max="13" width="12.125" style="9" hidden="1" customWidth="1"/>
    <col min="14" max="18" width="16.375" style="9" hidden="1" customWidth="1"/>
    <col min="19" max="16384" width="17.625" style="9" customWidth="1"/>
  </cols>
  <sheetData>
    <row r="1" spans="1:16" s="1" customFormat="1" ht="15.75" customHeight="1">
      <c r="A1" s="325" t="s">
        <v>8</v>
      </c>
      <c r="B1" s="325"/>
      <c r="C1" s="325"/>
      <c r="D1" s="325"/>
      <c r="E1" s="325"/>
      <c r="F1" s="325"/>
      <c r="G1" s="325"/>
      <c r="I1" s="132" t="s">
        <v>37</v>
      </c>
      <c r="J1" s="291" t="s">
        <v>66</v>
      </c>
      <c r="K1" s="292"/>
      <c r="L1" s="292"/>
      <c r="M1" s="292"/>
      <c r="N1" s="292"/>
      <c r="O1" s="292"/>
      <c r="P1" s="293"/>
    </row>
    <row r="2" spans="9:16" ht="9" customHeight="1">
      <c r="I2" s="10"/>
      <c r="J2" s="294"/>
      <c r="K2" s="295"/>
      <c r="L2" s="295"/>
      <c r="M2" s="295"/>
      <c r="N2" s="295"/>
      <c r="O2" s="295"/>
      <c r="P2" s="296"/>
    </row>
    <row r="3" spans="2:16" ht="21" customHeight="1">
      <c r="B3" s="310" t="s">
        <v>65</v>
      </c>
      <c r="C3" s="310"/>
      <c r="D3" s="310"/>
      <c r="E3" s="310"/>
      <c r="F3" s="310"/>
      <c r="G3" s="310"/>
      <c r="H3" s="310"/>
      <c r="I3" s="97"/>
      <c r="J3" s="294"/>
      <c r="K3" s="295"/>
      <c r="L3" s="295"/>
      <c r="M3" s="295"/>
      <c r="N3" s="295"/>
      <c r="O3" s="295"/>
      <c r="P3" s="296"/>
    </row>
    <row r="4" spans="2:16" ht="22.5" customHeight="1">
      <c r="B4" s="331" t="s">
        <v>18</v>
      </c>
      <c r="C4" s="331"/>
      <c r="D4" s="331"/>
      <c r="E4" s="331"/>
      <c r="F4" s="331"/>
      <c r="G4" s="331"/>
      <c r="H4" s="331"/>
      <c r="I4" s="48"/>
      <c r="J4" s="297" t="s">
        <v>67</v>
      </c>
      <c r="K4" s="298"/>
      <c r="L4" s="298"/>
      <c r="M4" s="298"/>
      <c r="N4" s="298"/>
      <c r="O4" s="298"/>
      <c r="P4" s="299"/>
    </row>
    <row r="5" spans="3:16" ht="24.75" customHeight="1" thickBot="1">
      <c r="C5" s="332" t="s">
        <v>68</v>
      </c>
      <c r="D5" s="332"/>
      <c r="E5" s="332"/>
      <c r="F5" s="332"/>
      <c r="G5" s="332"/>
      <c r="H5" s="332"/>
      <c r="I5" s="332"/>
      <c r="J5" s="300" t="s">
        <v>70</v>
      </c>
      <c r="K5" s="301"/>
      <c r="L5" s="301"/>
      <c r="M5" s="301"/>
      <c r="N5" s="301"/>
      <c r="O5" s="301"/>
      <c r="P5" s="302"/>
    </row>
    <row r="6" spans="2:10" ht="33.75" customHeight="1">
      <c r="B6" s="109" t="s">
        <v>13</v>
      </c>
      <c r="C6" s="326" t="s">
        <v>19</v>
      </c>
      <c r="D6" s="327"/>
      <c r="E6" s="327"/>
      <c r="F6" s="327"/>
      <c r="G6" s="328"/>
      <c r="H6" s="329" t="s">
        <v>14</v>
      </c>
      <c r="I6" s="330"/>
      <c r="J6" s="6"/>
    </row>
    <row r="7" spans="1:12" s="3" customFormat="1" ht="30" customHeight="1" thickBot="1">
      <c r="A7" s="47"/>
      <c r="B7" s="96">
        <v>220000</v>
      </c>
      <c r="C7" s="334">
        <f>ROUND(B7*90%,2)</f>
        <v>198000</v>
      </c>
      <c r="D7" s="335"/>
      <c r="E7" s="335"/>
      <c r="F7" s="335"/>
      <c r="G7" s="336"/>
      <c r="H7" s="337">
        <f>ROUND(B7*10%,2)</f>
        <v>22000</v>
      </c>
      <c r="I7" s="338"/>
      <c r="J7" s="339"/>
      <c r="K7" s="339"/>
      <c r="L7" s="220"/>
    </row>
    <row r="8" spans="2:10" ht="21" customHeight="1" hidden="1">
      <c r="B8" s="63"/>
      <c r="C8" s="55"/>
      <c r="D8" s="55"/>
      <c r="E8" s="55"/>
      <c r="F8" s="55"/>
      <c r="G8" s="55"/>
      <c r="H8" s="49"/>
      <c r="I8" s="50"/>
      <c r="J8" s="7"/>
    </row>
    <row r="9" spans="2:10" ht="14.25" customHeight="1" hidden="1">
      <c r="B9" s="63"/>
      <c r="C9" s="55"/>
      <c r="D9" s="55"/>
      <c r="E9" s="55"/>
      <c r="F9" s="55"/>
      <c r="G9" s="55"/>
      <c r="H9" s="49"/>
      <c r="I9" s="50"/>
      <c r="J9" s="7"/>
    </row>
    <row r="10" spans="1:17" s="5" customFormat="1" ht="48.75" customHeight="1" thickBot="1">
      <c r="A10" s="59" t="s">
        <v>15</v>
      </c>
      <c r="B10" s="64" t="s">
        <v>10</v>
      </c>
      <c r="C10" s="90" t="s">
        <v>27</v>
      </c>
      <c r="D10" s="78" t="s">
        <v>28</v>
      </c>
      <c r="E10" s="81" t="s">
        <v>29</v>
      </c>
      <c r="F10" s="85" t="s">
        <v>30</v>
      </c>
      <c r="G10" s="79" t="s">
        <v>11</v>
      </c>
      <c r="H10" s="51" t="s">
        <v>16</v>
      </c>
      <c r="I10" s="54" t="s">
        <v>11</v>
      </c>
      <c r="J10" s="103" t="s">
        <v>5</v>
      </c>
      <c r="K10" s="251" t="s">
        <v>69</v>
      </c>
      <c r="L10" s="166" t="s">
        <v>62</v>
      </c>
      <c r="M10" s="247" t="s">
        <v>63</v>
      </c>
      <c r="N10" s="166" t="s">
        <v>53</v>
      </c>
      <c r="O10" s="167" t="s">
        <v>54</v>
      </c>
      <c r="P10" s="168" t="s">
        <v>55</v>
      </c>
      <c r="Q10" s="163" t="s">
        <v>56</v>
      </c>
    </row>
    <row r="11" spans="1:17" s="5" customFormat="1" ht="28.5" customHeight="1">
      <c r="A11" s="60">
        <v>1</v>
      </c>
      <c r="B11" s="105" t="s">
        <v>23</v>
      </c>
      <c r="C11" s="91">
        <f aca="true" t="shared" si="0" ref="C11:C23">D11+E11+F11</f>
        <v>1419.3</v>
      </c>
      <c r="D11" s="205">
        <v>1159.3</v>
      </c>
      <c r="E11" s="123">
        <v>225</v>
      </c>
      <c r="F11" s="123">
        <v>35</v>
      </c>
      <c r="G11" s="93">
        <f>C11*C25</f>
        <v>90895.7232099</v>
      </c>
      <c r="H11" s="95">
        <v>30</v>
      </c>
      <c r="I11" s="62">
        <f>H11*H25</f>
        <v>7333.33332</v>
      </c>
      <c r="J11" s="104">
        <f aca="true" t="shared" si="1" ref="J11:J23">C11+H11</f>
        <v>1449.3</v>
      </c>
      <c r="K11" s="127">
        <f aca="true" t="shared" si="2" ref="K11:K23">G11+I11</f>
        <v>98229.0565299</v>
      </c>
      <c r="L11" s="225"/>
      <c r="M11" s="248">
        <f>K11-L11</f>
        <v>98229.0565299</v>
      </c>
      <c r="N11" s="225">
        <v>86500</v>
      </c>
      <c r="O11" s="185">
        <v>87000</v>
      </c>
      <c r="P11" s="185">
        <v>87000</v>
      </c>
      <c r="Q11" s="190">
        <f aca="true" t="shared" si="3" ref="Q11:Q21">K11-L11-M11-N11-O11-P11</f>
        <v>-260500</v>
      </c>
    </row>
    <row r="12" spans="1:17" s="5" customFormat="1" ht="27" customHeight="1">
      <c r="A12" s="65">
        <v>2</v>
      </c>
      <c r="B12" s="106" t="s">
        <v>35</v>
      </c>
      <c r="C12" s="92">
        <f t="shared" si="0"/>
        <v>687.9</v>
      </c>
      <c r="D12" s="130">
        <v>498.9</v>
      </c>
      <c r="E12" s="124">
        <v>154</v>
      </c>
      <c r="F12" s="124">
        <v>35</v>
      </c>
      <c r="G12" s="94">
        <f>C12*C25</f>
        <v>44054.934119699996</v>
      </c>
      <c r="H12" s="131">
        <v>30</v>
      </c>
      <c r="I12" s="84">
        <f>H12*H25</f>
        <v>7333.33332</v>
      </c>
      <c r="J12" s="104">
        <f t="shared" si="1"/>
        <v>717.9</v>
      </c>
      <c r="K12" s="128">
        <f t="shared" si="2"/>
        <v>51388.267439699994</v>
      </c>
      <c r="L12" s="226"/>
      <c r="M12" s="249">
        <f>K12-L12</f>
        <v>51388.267439699994</v>
      </c>
      <c r="N12" s="226">
        <v>41500</v>
      </c>
      <c r="O12" s="186">
        <v>41500</v>
      </c>
      <c r="P12" s="186">
        <v>41000</v>
      </c>
      <c r="Q12" s="191">
        <f t="shared" si="3"/>
        <v>-124000</v>
      </c>
    </row>
    <row r="13" spans="1:17" s="110" customFormat="1" ht="25.5" customHeight="1">
      <c r="A13" s="60">
        <v>3</v>
      </c>
      <c r="B13" s="199" t="s">
        <v>44</v>
      </c>
      <c r="C13" s="195">
        <f>D13+E13+F13</f>
        <v>305</v>
      </c>
      <c r="D13" s="130">
        <v>182</v>
      </c>
      <c r="E13" s="124">
        <v>88</v>
      </c>
      <c r="F13" s="124">
        <v>35</v>
      </c>
      <c r="G13" s="196">
        <f>C13*C25</f>
        <v>19533.006115</v>
      </c>
      <c r="H13" s="197">
        <v>30</v>
      </c>
      <c r="I13" s="198">
        <f>H13*H25</f>
        <v>7333.33332</v>
      </c>
      <c r="J13" s="104">
        <f>C13+H13</f>
        <v>335</v>
      </c>
      <c r="K13" s="128">
        <f>G13+I13</f>
        <v>26866.339435</v>
      </c>
      <c r="L13" s="226"/>
      <c r="M13" s="249">
        <f aca="true" t="shared" si="4" ref="M13:M23">K13-L13</f>
        <v>26866.339435</v>
      </c>
      <c r="N13" s="226">
        <v>21000</v>
      </c>
      <c r="O13" s="187">
        <v>21500</v>
      </c>
      <c r="P13" s="187">
        <v>21500</v>
      </c>
      <c r="Q13" s="191">
        <f t="shared" si="3"/>
        <v>-64000</v>
      </c>
    </row>
    <row r="14" spans="1:17" s="110" customFormat="1" ht="25.5" customHeight="1">
      <c r="A14" s="65">
        <v>4</v>
      </c>
      <c r="B14" s="107" t="s">
        <v>32</v>
      </c>
      <c r="C14" s="92">
        <f t="shared" si="0"/>
        <v>244.07999999999998</v>
      </c>
      <c r="D14" s="130">
        <v>147.75</v>
      </c>
      <c r="E14" s="124">
        <v>61.33</v>
      </c>
      <c r="F14" s="124">
        <v>35</v>
      </c>
      <c r="G14" s="94">
        <f>C14*C25</f>
        <v>15631.528303439998</v>
      </c>
      <c r="H14" s="61">
        <v>0</v>
      </c>
      <c r="I14" s="62">
        <v>0</v>
      </c>
      <c r="J14" s="104">
        <f t="shared" si="1"/>
        <v>244.07999999999998</v>
      </c>
      <c r="K14" s="128">
        <f t="shared" si="2"/>
        <v>15631.528303439998</v>
      </c>
      <c r="L14" s="226"/>
      <c r="M14" s="249">
        <f t="shared" si="4"/>
        <v>15631.528303439998</v>
      </c>
      <c r="N14" s="226">
        <v>12000</v>
      </c>
      <c r="O14" s="187">
        <v>13000</v>
      </c>
      <c r="P14" s="187">
        <v>13000</v>
      </c>
      <c r="Q14" s="191">
        <f t="shared" si="3"/>
        <v>-38000</v>
      </c>
    </row>
    <row r="15" spans="1:17" s="110" customFormat="1" ht="25.5" customHeight="1">
      <c r="A15" s="60">
        <v>5</v>
      </c>
      <c r="B15" s="108" t="s">
        <v>33</v>
      </c>
      <c r="C15" s="92">
        <f t="shared" si="0"/>
        <v>135.5</v>
      </c>
      <c r="D15" s="130">
        <v>62.5</v>
      </c>
      <c r="E15" s="124">
        <v>56</v>
      </c>
      <c r="F15" s="124">
        <v>17</v>
      </c>
      <c r="G15" s="94">
        <f>C15*C25</f>
        <v>8677.7781265</v>
      </c>
      <c r="H15" s="83">
        <v>0</v>
      </c>
      <c r="I15" s="84">
        <v>0</v>
      </c>
      <c r="J15" s="104">
        <f t="shared" si="1"/>
        <v>135.5</v>
      </c>
      <c r="K15" s="128">
        <f t="shared" si="2"/>
        <v>8677.7781265</v>
      </c>
      <c r="L15" s="226"/>
      <c r="M15" s="249">
        <f t="shared" si="4"/>
        <v>8677.7781265</v>
      </c>
      <c r="N15" s="226">
        <v>7000</v>
      </c>
      <c r="O15" s="187">
        <v>7000</v>
      </c>
      <c r="P15" s="187">
        <v>7000</v>
      </c>
      <c r="Q15" s="191">
        <f t="shared" si="3"/>
        <v>-21000</v>
      </c>
    </row>
    <row r="16" spans="1:17" s="110" customFormat="1" ht="25.5" customHeight="1">
      <c r="A16" s="65">
        <v>6</v>
      </c>
      <c r="B16" s="202" t="s">
        <v>46</v>
      </c>
      <c r="C16" s="92">
        <f t="shared" si="0"/>
        <v>25.869999999999997</v>
      </c>
      <c r="D16" s="130">
        <v>9.44</v>
      </c>
      <c r="E16" s="124">
        <v>6.43</v>
      </c>
      <c r="F16" s="124">
        <v>10</v>
      </c>
      <c r="G16" s="94">
        <f>C16*C25</f>
        <v>1656.78317441</v>
      </c>
      <c r="H16" s="203">
        <v>0</v>
      </c>
      <c r="I16" s="204">
        <v>0</v>
      </c>
      <c r="J16" s="104">
        <f t="shared" si="1"/>
        <v>25.869999999999997</v>
      </c>
      <c r="K16" s="128">
        <f t="shared" si="2"/>
        <v>1656.78317441</v>
      </c>
      <c r="L16" s="226"/>
      <c r="M16" s="249">
        <f t="shared" si="4"/>
        <v>1656.78317441</v>
      </c>
      <c r="N16" s="226">
        <v>960</v>
      </c>
      <c r="O16" s="187">
        <v>1260</v>
      </c>
      <c r="P16" s="187">
        <v>1260</v>
      </c>
      <c r="Q16" s="191">
        <f t="shared" si="3"/>
        <v>-3480</v>
      </c>
    </row>
    <row r="17" spans="1:17" s="110" customFormat="1" ht="25.5" customHeight="1">
      <c r="A17" s="60">
        <v>7</v>
      </c>
      <c r="B17" s="202" t="s">
        <v>47</v>
      </c>
      <c r="C17" s="92">
        <f t="shared" si="0"/>
        <v>14.71</v>
      </c>
      <c r="D17" s="130">
        <v>2.57</v>
      </c>
      <c r="E17" s="124">
        <v>2.14</v>
      </c>
      <c r="F17" s="124">
        <v>10</v>
      </c>
      <c r="G17" s="94">
        <f>C17*C25</f>
        <v>942.0672785300001</v>
      </c>
      <c r="H17" s="203">
        <v>0</v>
      </c>
      <c r="I17" s="204">
        <v>0</v>
      </c>
      <c r="J17" s="104">
        <f t="shared" si="1"/>
        <v>14.71</v>
      </c>
      <c r="K17" s="128">
        <f t="shared" si="2"/>
        <v>942.0672785300001</v>
      </c>
      <c r="L17" s="226"/>
      <c r="M17" s="249">
        <f t="shared" si="4"/>
        <v>942.0672785300001</v>
      </c>
      <c r="N17" s="226">
        <v>720</v>
      </c>
      <c r="O17" s="187">
        <v>720</v>
      </c>
      <c r="P17" s="187">
        <v>720</v>
      </c>
      <c r="Q17" s="191">
        <f t="shared" si="3"/>
        <v>-2160</v>
      </c>
    </row>
    <row r="18" spans="1:17" s="110" customFormat="1" ht="25.5" customHeight="1">
      <c r="A18" s="65">
        <v>8</v>
      </c>
      <c r="B18" s="202" t="s">
        <v>48</v>
      </c>
      <c r="C18" s="92">
        <f t="shared" si="0"/>
        <v>18.25</v>
      </c>
      <c r="D18" s="130">
        <v>5.04</v>
      </c>
      <c r="E18" s="124">
        <v>3.21</v>
      </c>
      <c r="F18" s="124">
        <v>10</v>
      </c>
      <c r="G18" s="94">
        <f>C18*C25</f>
        <v>1168.77823475</v>
      </c>
      <c r="H18" s="203">
        <v>0</v>
      </c>
      <c r="I18" s="204">
        <v>0</v>
      </c>
      <c r="J18" s="104">
        <f t="shared" si="1"/>
        <v>18.25</v>
      </c>
      <c r="K18" s="128">
        <f t="shared" si="2"/>
        <v>1168.77823475</v>
      </c>
      <c r="L18" s="226"/>
      <c r="M18" s="249">
        <f t="shared" si="4"/>
        <v>1168.77823475</v>
      </c>
      <c r="N18" s="226">
        <v>900</v>
      </c>
      <c r="O18" s="187">
        <v>900</v>
      </c>
      <c r="P18" s="187">
        <v>900</v>
      </c>
      <c r="Q18" s="191">
        <f t="shared" si="3"/>
        <v>-2700</v>
      </c>
    </row>
    <row r="19" spans="1:17" s="110" customFormat="1" ht="25.5" customHeight="1">
      <c r="A19" s="60">
        <v>9</v>
      </c>
      <c r="B19" s="202" t="s">
        <v>49</v>
      </c>
      <c r="C19" s="92">
        <f t="shared" si="0"/>
        <v>14.85</v>
      </c>
      <c r="D19" s="130">
        <v>2.71</v>
      </c>
      <c r="E19" s="124">
        <v>2.14</v>
      </c>
      <c r="F19" s="124">
        <v>10</v>
      </c>
      <c r="G19" s="94">
        <f>C19*C25</f>
        <v>951.0332485499999</v>
      </c>
      <c r="H19" s="203">
        <v>0</v>
      </c>
      <c r="I19" s="204">
        <v>0</v>
      </c>
      <c r="J19" s="104">
        <f t="shared" si="1"/>
        <v>14.85</v>
      </c>
      <c r="K19" s="128">
        <f t="shared" si="2"/>
        <v>951.0332485499999</v>
      </c>
      <c r="L19" s="226"/>
      <c r="M19" s="249">
        <f t="shared" si="4"/>
        <v>951.0332485499999</v>
      </c>
      <c r="N19" s="226">
        <v>720</v>
      </c>
      <c r="O19" s="187">
        <v>720</v>
      </c>
      <c r="P19" s="187">
        <v>720</v>
      </c>
      <c r="Q19" s="191">
        <f t="shared" si="3"/>
        <v>-2160</v>
      </c>
    </row>
    <row r="20" spans="1:17" s="110" customFormat="1" ht="25.5" customHeight="1">
      <c r="A20" s="65">
        <v>10</v>
      </c>
      <c r="B20" s="202" t="s">
        <v>50</v>
      </c>
      <c r="C20" s="92">
        <f t="shared" si="0"/>
        <v>54</v>
      </c>
      <c r="D20" s="130">
        <v>21</v>
      </c>
      <c r="E20" s="124">
        <v>21</v>
      </c>
      <c r="F20" s="124">
        <v>12</v>
      </c>
      <c r="G20" s="94">
        <f>C20*C25</f>
        <v>3458.302722</v>
      </c>
      <c r="H20" s="203">
        <v>0</v>
      </c>
      <c r="I20" s="204">
        <v>0</v>
      </c>
      <c r="J20" s="104">
        <f t="shared" si="1"/>
        <v>54</v>
      </c>
      <c r="K20" s="128">
        <f t="shared" si="2"/>
        <v>3458.302722</v>
      </c>
      <c r="L20" s="226"/>
      <c r="M20" s="249">
        <f t="shared" si="4"/>
        <v>3458.302722</v>
      </c>
      <c r="N20" s="226">
        <v>2550</v>
      </c>
      <c r="O20" s="187">
        <v>2550</v>
      </c>
      <c r="P20" s="187">
        <v>2550</v>
      </c>
      <c r="Q20" s="191">
        <f t="shared" si="3"/>
        <v>-7650</v>
      </c>
    </row>
    <row r="21" spans="1:17" s="110" customFormat="1" ht="25.5" customHeight="1">
      <c r="A21" s="60">
        <v>11</v>
      </c>
      <c r="B21" s="202" t="s">
        <v>51</v>
      </c>
      <c r="C21" s="92">
        <f t="shared" si="0"/>
        <v>47</v>
      </c>
      <c r="D21" s="130">
        <v>15</v>
      </c>
      <c r="E21" s="124">
        <v>15</v>
      </c>
      <c r="F21" s="124">
        <v>17</v>
      </c>
      <c r="G21" s="94">
        <f>C21*C25</f>
        <v>3010.004221</v>
      </c>
      <c r="H21" s="203">
        <v>0</v>
      </c>
      <c r="I21" s="204">
        <v>0</v>
      </c>
      <c r="J21" s="104">
        <f t="shared" si="1"/>
        <v>47</v>
      </c>
      <c r="K21" s="128">
        <f t="shared" si="2"/>
        <v>3010.004221</v>
      </c>
      <c r="L21" s="226"/>
      <c r="M21" s="249">
        <f t="shared" si="4"/>
        <v>3010.004221</v>
      </c>
      <c r="N21" s="226">
        <v>2200</v>
      </c>
      <c r="O21" s="187">
        <v>2200</v>
      </c>
      <c r="P21" s="187">
        <v>2200</v>
      </c>
      <c r="Q21" s="191">
        <f t="shared" si="3"/>
        <v>-6600</v>
      </c>
    </row>
    <row r="22" spans="1:17" s="110" customFormat="1" ht="25.5" customHeight="1">
      <c r="A22" s="65">
        <v>12</v>
      </c>
      <c r="B22" s="202" t="s">
        <v>58</v>
      </c>
      <c r="C22" s="92">
        <f t="shared" si="0"/>
        <v>29</v>
      </c>
      <c r="D22" s="130">
        <v>9.5</v>
      </c>
      <c r="E22" s="124">
        <v>7.5</v>
      </c>
      <c r="F22" s="124">
        <v>12</v>
      </c>
      <c r="G22" s="94">
        <f>C22*C25</f>
        <v>1857.236647</v>
      </c>
      <c r="H22" s="203">
        <v>0</v>
      </c>
      <c r="I22" s="204">
        <v>0</v>
      </c>
      <c r="J22" s="104">
        <f t="shared" si="1"/>
        <v>29</v>
      </c>
      <c r="K22" s="128">
        <f t="shared" si="2"/>
        <v>1857.236647</v>
      </c>
      <c r="L22" s="226"/>
      <c r="M22" s="249">
        <f t="shared" si="4"/>
        <v>1857.236647</v>
      </c>
      <c r="N22" s="229"/>
      <c r="O22" s="230"/>
      <c r="P22" s="231"/>
      <c r="Q22" s="232"/>
    </row>
    <row r="23" spans="1:17" s="110" customFormat="1" ht="25.5" customHeight="1" thickBot="1">
      <c r="A23" s="60">
        <v>13</v>
      </c>
      <c r="B23" s="202" t="s">
        <v>59</v>
      </c>
      <c r="C23" s="234">
        <f t="shared" si="0"/>
        <v>96.22999999999999</v>
      </c>
      <c r="D23" s="252">
        <v>53.55</v>
      </c>
      <c r="E23" s="253">
        <v>30.68</v>
      </c>
      <c r="F23" s="235">
        <v>12</v>
      </c>
      <c r="G23" s="236">
        <f>C23*C25</f>
        <v>6162.823535889999</v>
      </c>
      <c r="H23" s="203">
        <v>0</v>
      </c>
      <c r="I23" s="204">
        <v>0</v>
      </c>
      <c r="J23" s="228">
        <f t="shared" si="1"/>
        <v>96.22999999999999</v>
      </c>
      <c r="K23" s="233">
        <f t="shared" si="2"/>
        <v>6162.823535889999</v>
      </c>
      <c r="L23" s="229"/>
      <c r="M23" s="249">
        <f t="shared" si="4"/>
        <v>6162.823535889999</v>
      </c>
      <c r="N23" s="229"/>
      <c r="O23" s="230"/>
      <c r="P23" s="231"/>
      <c r="Q23" s="232"/>
    </row>
    <row r="24" spans="1:17" s="113" customFormat="1" ht="42.75" customHeight="1" thickBot="1">
      <c r="A24" s="111"/>
      <c r="B24" s="112" t="s">
        <v>52</v>
      </c>
      <c r="C24" s="237">
        <f>SUM(C11:C23)</f>
        <v>3091.6899999999996</v>
      </c>
      <c r="D24" s="237">
        <f aca="true" t="shared" si="5" ref="D24:I24">SUM(D11:D23)</f>
        <v>2169.26</v>
      </c>
      <c r="E24" s="237">
        <f t="shared" si="5"/>
        <v>672.43</v>
      </c>
      <c r="F24" s="237">
        <f t="shared" si="5"/>
        <v>250</v>
      </c>
      <c r="G24" s="237">
        <f t="shared" si="5"/>
        <v>197999.99893667</v>
      </c>
      <c r="H24" s="237">
        <f t="shared" si="5"/>
        <v>90</v>
      </c>
      <c r="I24" s="237">
        <f t="shared" si="5"/>
        <v>21999.99996</v>
      </c>
      <c r="J24" s="129">
        <f>SUM(J11:J23)</f>
        <v>3181.6899999999996</v>
      </c>
      <c r="K24" s="200">
        <f>SUM(K11:K23)</f>
        <v>219999.99889667</v>
      </c>
      <c r="L24" s="184">
        <f>SUM(L11:L23)</f>
        <v>0</v>
      </c>
      <c r="M24" s="250">
        <f>SUM(M11:M23)</f>
        <v>219999.99889667</v>
      </c>
      <c r="N24" s="184">
        <f>SUM(N11:N21)</f>
        <v>176050</v>
      </c>
      <c r="O24" s="188">
        <f>SUM(O11:O21)</f>
        <v>178350</v>
      </c>
      <c r="P24" s="189">
        <f>SUM(P11:P21)</f>
        <v>177850</v>
      </c>
      <c r="Q24" s="224">
        <f>SUM(Q11:Q21)</f>
        <v>-532250</v>
      </c>
    </row>
    <row r="25" spans="1:16" s="110" customFormat="1" ht="33.75" customHeight="1" thickBot="1">
      <c r="A25" s="114"/>
      <c r="B25" s="117" t="s">
        <v>22</v>
      </c>
      <c r="C25" s="312">
        <f>ROUND(C7/C24,6)</f>
        <v>64.042643</v>
      </c>
      <c r="D25" s="313"/>
      <c r="E25" s="313"/>
      <c r="F25" s="313"/>
      <c r="G25" s="314"/>
      <c r="H25" s="312">
        <f>ROUND(H7/H24,6)</f>
        <v>244.444444</v>
      </c>
      <c r="I25" s="333"/>
      <c r="J25" s="115"/>
      <c r="K25" s="113"/>
      <c r="L25" s="113"/>
      <c r="M25" s="113"/>
      <c r="N25" s="164"/>
      <c r="O25" s="165"/>
      <c r="P25" s="164"/>
    </row>
    <row r="26" spans="1:12" s="120" customFormat="1" ht="13.5" customHeight="1" hidden="1" thickBot="1">
      <c r="A26" s="116"/>
      <c r="B26" s="117" t="s">
        <v>21</v>
      </c>
      <c r="C26" s="315" t="e">
        <f>ROUND(#REF!/#REF!,6)</f>
        <v>#REF!</v>
      </c>
      <c r="D26" s="316"/>
      <c r="E26" s="316"/>
      <c r="F26" s="316"/>
      <c r="G26" s="317"/>
      <c r="H26" s="315" t="e">
        <f>ROUND(#REF!/#REF!,6)</f>
        <v>#REF!</v>
      </c>
      <c r="I26" s="318"/>
      <c r="J26" s="118"/>
      <c r="K26" s="119"/>
      <c r="L26" s="221"/>
    </row>
    <row r="27" spans="1:18" s="154" customFormat="1" ht="34.5" customHeight="1" thickBot="1">
      <c r="A27" s="319" t="s">
        <v>43</v>
      </c>
      <c r="B27" s="320"/>
      <c r="C27" s="320"/>
      <c r="D27" s="320"/>
      <c r="E27" s="320"/>
      <c r="F27" s="320"/>
      <c r="G27" s="320"/>
      <c r="H27" s="321">
        <f>K24</f>
        <v>219999.99889667</v>
      </c>
      <c r="I27" s="304"/>
      <c r="J27" s="324"/>
      <c r="K27" s="259"/>
      <c r="L27" s="222"/>
      <c r="M27" s="322"/>
      <c r="N27" s="322"/>
      <c r="O27" s="322"/>
      <c r="P27" s="322"/>
      <c r="Q27" s="322"/>
      <c r="R27" s="201"/>
    </row>
    <row r="28" spans="2:14" ht="12" customHeight="1"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242"/>
      <c r="M28" s="241"/>
      <c r="N28" s="241"/>
    </row>
    <row r="29" spans="1:14" s="12" customFormat="1" ht="21.75" customHeight="1">
      <c r="A29" s="258" t="s">
        <v>64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19"/>
      <c r="N29" s="169"/>
    </row>
    <row r="30" spans="10:16" ht="18">
      <c r="J30" s="121"/>
      <c r="K30" s="122"/>
      <c r="L30" s="223"/>
      <c r="M30" s="240"/>
      <c r="N30" s="241"/>
      <c r="P30" s="206"/>
    </row>
    <row r="31" spans="12:14" ht="18">
      <c r="L31" s="223"/>
      <c r="M31" s="241"/>
      <c r="N31" s="241"/>
    </row>
  </sheetData>
  <sheetProtection/>
  <mergeCells count="23">
    <mergeCell ref="A29:L29"/>
    <mergeCell ref="C6:G6"/>
    <mergeCell ref="H6:I6"/>
    <mergeCell ref="B3:H3"/>
    <mergeCell ref="B4:H4"/>
    <mergeCell ref="C5:I5"/>
    <mergeCell ref="H25:I25"/>
    <mergeCell ref="C7:G7"/>
    <mergeCell ref="H7:I7"/>
    <mergeCell ref="J7:K7"/>
    <mergeCell ref="A1:G1"/>
    <mergeCell ref="J1:P3"/>
    <mergeCell ref="J4:P4"/>
    <mergeCell ref="J5:P5"/>
    <mergeCell ref="M27:N27"/>
    <mergeCell ref="O27:Q27"/>
    <mergeCell ref="B28:K28"/>
    <mergeCell ref="J27:K27"/>
    <mergeCell ref="C25:G25"/>
    <mergeCell ref="C26:G26"/>
    <mergeCell ref="H26:I26"/>
    <mergeCell ref="A27:G27"/>
    <mergeCell ref="H27:I27"/>
  </mergeCells>
  <printOptions/>
  <pageMargins left="0.63" right="0.24" top="0.57" bottom="0.27" header="0.17" footer="0.27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2021-06-29T08:52:10Z</cp:lastPrinted>
  <dcterms:created xsi:type="dcterms:W3CDTF">2010-04-21T13:22:55Z</dcterms:created>
  <dcterms:modified xsi:type="dcterms:W3CDTF">2021-06-29T09:42:11Z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