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582" activeTab="0"/>
  </bookViews>
  <sheets>
    <sheet name="LAB" sheetId="1" r:id="rId1"/>
    <sheet name="RAD" sheetId="2" r:id="rId2"/>
  </sheets>
  <definedNames/>
  <calcPr fullCalcOnLoad="1"/>
</workbook>
</file>

<file path=xl/sharedStrings.xml><?xml version="1.0" encoding="utf-8"?>
<sst xmlns="http://schemas.openxmlformats.org/spreadsheetml/2006/main" count="94" uniqueCount="58">
  <si>
    <t>Valoare totala repartizata pe criterii, din care:</t>
  </si>
  <si>
    <t xml:space="preserve">NR. CRT. </t>
  </si>
  <si>
    <t>SC DIAMED CENTER S.R.L.</t>
  </si>
  <si>
    <t xml:space="preserve">CMI Varzaru Victoria  </t>
  </si>
  <si>
    <t>NR PUNCTE</t>
  </si>
  <si>
    <t>TOTAL PUNCTAJ</t>
  </si>
  <si>
    <t>INVESTIGATII PARACLINICE - ANALIZE DE LABORATOR</t>
  </si>
  <si>
    <t>criteriul calitate (50%)</t>
  </si>
  <si>
    <t>CASA DE ASIGURARI DE SANATATE BRAILA</t>
  </si>
  <si>
    <t>MEDICOTEST</t>
  </si>
  <si>
    <t>FURNIZOR</t>
  </si>
  <si>
    <t>VALOARE</t>
  </si>
  <si>
    <t>Total furnizori locali</t>
  </si>
  <si>
    <t>Valoare totala repartizata pe criterii, din care :</t>
  </si>
  <si>
    <t>criteriul de disponibilitate     (10%)</t>
  </si>
  <si>
    <t xml:space="preserve">nr. crt. </t>
  </si>
  <si>
    <t>NR PCT</t>
  </si>
  <si>
    <t>criteriul de evaluare resurse (50%)</t>
  </si>
  <si>
    <t>RADIOLOGIE - IMAGISTICA MEDICALA</t>
  </si>
  <si>
    <t>criteriul de evaluare resurse (90%)</t>
  </si>
  <si>
    <t>Valoare punct - laboratoare Braila</t>
  </si>
  <si>
    <t>Valoare punct RADIOLOGIE - externi</t>
  </si>
  <si>
    <t>Valoare punct RADIOLOGIE-IMAGISTICA</t>
  </si>
  <si>
    <t>Sp de Pneumoftiziologie - laborator ambulatoriu</t>
  </si>
  <si>
    <t>50% cf RENAR</t>
  </si>
  <si>
    <t>50% cf Scheme testare</t>
  </si>
  <si>
    <t>NR PUNCTE, din care:</t>
  </si>
  <si>
    <t>Puncte aparatura</t>
  </si>
  <si>
    <t>Puncte reusrse umane</t>
  </si>
  <si>
    <t>Puncte logistica</t>
  </si>
  <si>
    <t>SC RIM DR. BANCEANU ELENA</t>
  </si>
  <si>
    <t>SC RIM DR. COSMESCU PETRE</t>
  </si>
  <si>
    <t>SC INVESTIGATII PRAXIS</t>
  </si>
  <si>
    <t>Sp de Pneumoftiziologie - radiologie ambulatoriu</t>
  </si>
  <si>
    <t xml:space="preserve">Anexa 1 </t>
  </si>
  <si>
    <t>Anexa 2</t>
  </si>
  <si>
    <t>criteriul calitate (50%) *)</t>
  </si>
  <si>
    <t>50%</t>
  </si>
  <si>
    <t>NR. CRT</t>
  </si>
  <si>
    <t>SC CYTOPATH SRL BRAILA</t>
  </si>
  <si>
    <t>TOTAL GENERAL pt LABORATOARE AMBULATORIU =</t>
  </si>
  <si>
    <t>TOTAL GENERAL pt RADIOLOGIE AMBULATORIU =</t>
  </si>
  <si>
    <t>VENETIA MEDICAL</t>
  </si>
  <si>
    <t>TOTAL furnizori locali RADIOLOGIE - IMAGISTICA</t>
  </si>
  <si>
    <t xml:space="preserve">*) NOTA1: Pentru laboratoarele de anatomie-patologica nu se aplica Criteriul de calitate. </t>
  </si>
  <si>
    <t>criterii conform Anexei 19 din Normele de aplicare la H.G. nr.696/2021</t>
  </si>
  <si>
    <t>SC NEWVITALCLINIC SRL</t>
  </si>
  <si>
    <t>NOV</t>
  </si>
  <si>
    <t>DEC</t>
  </si>
  <si>
    <r>
      <t xml:space="preserve">CALCULUL SUMELOR </t>
    </r>
    <r>
      <rPr>
        <b/>
        <u val="single"/>
        <sz val="14"/>
        <color indexed="8"/>
        <rFont val="TimesRomanR"/>
        <family val="0"/>
      </rPr>
      <t>suplimentare</t>
    </r>
    <r>
      <rPr>
        <b/>
        <sz val="14"/>
        <color indexed="8"/>
        <rFont val="TimesRomanR"/>
        <family val="0"/>
      </rPr>
      <t xml:space="preserve"> alocate pentru ANUL 2022</t>
    </r>
  </si>
  <si>
    <t>Suplim. pt TRIM IV 2022</t>
  </si>
  <si>
    <t>MEDIMA HEALTH SA</t>
  </si>
  <si>
    <t>CENTRUL MEDICAL MATEUS</t>
  </si>
  <si>
    <t xml:space="preserve">cf Filei de buget cu nr. P8579/04.11.2022 </t>
  </si>
  <si>
    <t>TOTAL GENERAL suplimentare PARACLINICE   AN 2022 =</t>
  </si>
  <si>
    <t>Suplim. AN2022</t>
  </si>
  <si>
    <t>Credit de angajament suplimentar - AN 2022</t>
  </si>
  <si>
    <t>]i Notei de fundamentare nr. 40202/14.11.2022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</si>
</sst>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00"/>
    <numFmt numFmtId="165" formatCode="#,##0.0000"/>
    <numFmt numFmtId="166" formatCode="#,##0.000000000000000000"/>
    <numFmt numFmtId="167" formatCode="#,##0.0000000000"/>
    <numFmt numFmtId="168" formatCode="#,##0.00000000"/>
    <numFmt numFmtId="169" formatCode="0.000000"/>
    <numFmt numFmtId="170" formatCode="#,##0.000"/>
  </numFmts>
  <fonts count="53">
    <font>
      <sz val="12"/>
      <name val="Times New Roman"/>
      <family val="0"/>
    </font>
    <font>
      <sz val="10"/>
      <name val="TimesRomanR"/>
      <family val="0"/>
    </font>
    <font>
      <sz val="12"/>
      <name val="TimesRomanR"/>
      <family val="0"/>
    </font>
    <font>
      <sz val="14"/>
      <name val="TimesRomanR"/>
      <family val="0"/>
    </font>
    <font>
      <b/>
      <sz val="10"/>
      <name val="TimesRomanR"/>
      <family val="0"/>
    </font>
    <font>
      <b/>
      <sz val="12"/>
      <name val="TimesRomanR"/>
      <family val="0"/>
    </font>
    <font>
      <b/>
      <sz val="14"/>
      <name val="TimesRomanR"/>
      <family val="0"/>
    </font>
    <font>
      <b/>
      <i/>
      <sz val="12"/>
      <name val="TimesRomanR"/>
      <family val="0"/>
    </font>
    <font>
      <b/>
      <sz val="14"/>
      <color indexed="8"/>
      <name val="TimesRomanR"/>
      <family val="0"/>
    </font>
    <font>
      <sz val="10"/>
      <color indexed="8"/>
      <name val="TimesRomanR"/>
      <family val="0"/>
    </font>
    <font>
      <b/>
      <sz val="12"/>
      <color indexed="8"/>
      <name val="TimesRomanR"/>
      <family val="0"/>
    </font>
    <font>
      <b/>
      <i/>
      <sz val="12"/>
      <color indexed="8"/>
      <name val="TimesRomanR"/>
      <family val="0"/>
    </font>
    <font>
      <b/>
      <sz val="10"/>
      <color indexed="8"/>
      <name val="TimesRomanR"/>
      <family val="0"/>
    </font>
    <font>
      <sz val="12"/>
      <color indexed="8"/>
      <name val="TimesRomanR"/>
      <family val="0"/>
    </font>
    <font>
      <b/>
      <sz val="11"/>
      <color indexed="8"/>
      <name val="TimesRomanR"/>
      <family val="0"/>
    </font>
    <font>
      <b/>
      <sz val="13"/>
      <name val="TimesRomanR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1"/>
      <color indexed="8"/>
      <name val="TimesRomanR"/>
      <family val="0"/>
    </font>
    <font>
      <sz val="11"/>
      <name val="TimesRomanR"/>
      <family val="0"/>
    </font>
    <font>
      <sz val="11"/>
      <color indexed="8"/>
      <name val="TimesRomanR"/>
      <family val="0"/>
    </font>
    <font>
      <sz val="8"/>
      <color indexed="8"/>
      <name val="TimesRomanR"/>
      <family val="0"/>
    </font>
    <font>
      <b/>
      <sz val="16"/>
      <color indexed="8"/>
      <name val="TimesRomanR"/>
      <family val="0"/>
    </font>
    <font>
      <sz val="15"/>
      <color indexed="8"/>
      <name val="TimesRomanR"/>
      <family val="0"/>
    </font>
    <font>
      <sz val="14"/>
      <color indexed="8"/>
      <name val="TimesRomanR"/>
      <family val="0"/>
    </font>
    <font>
      <b/>
      <i/>
      <sz val="20"/>
      <name val="TimesRomanR"/>
      <family val="0"/>
    </font>
    <font>
      <b/>
      <i/>
      <sz val="18"/>
      <color indexed="8"/>
      <name val="TimesRomanR"/>
      <family val="0"/>
    </font>
    <font>
      <b/>
      <sz val="18"/>
      <color indexed="8"/>
      <name val="TimesRomanR"/>
      <family val="0"/>
    </font>
    <font>
      <b/>
      <i/>
      <sz val="14"/>
      <color indexed="8"/>
      <name val="TimesRomanR"/>
      <family val="0"/>
    </font>
    <font>
      <b/>
      <sz val="16"/>
      <name val="TimesRomanR"/>
      <family val="0"/>
    </font>
    <font>
      <b/>
      <i/>
      <sz val="12"/>
      <name val="Times New Roman"/>
      <family val="1"/>
    </font>
    <font>
      <b/>
      <sz val="1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imesRomanR"/>
      <family val="0"/>
    </font>
    <font>
      <b/>
      <i/>
      <sz val="8"/>
      <color indexed="8"/>
      <name val="TimesRomanR"/>
      <family val="0"/>
    </font>
    <font>
      <b/>
      <u val="single"/>
      <sz val="14"/>
      <color indexed="8"/>
      <name val="TimesRomanR"/>
      <family val="0"/>
    </font>
    <font>
      <sz val="11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4" fontId="6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4" fontId="0" fillId="0" borderId="0" xfId="0" applyNumberFormat="1" applyBorder="1" applyAlignment="1">
      <alignment wrapText="1"/>
    </xf>
    <xf numFmtId="4" fontId="8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wrapText="1"/>
    </xf>
    <xf numFmtId="4" fontId="10" fillId="0" borderId="0" xfId="0" applyNumberFormat="1" applyFont="1" applyAlignment="1">
      <alignment wrapText="1"/>
    </xf>
    <xf numFmtId="1" fontId="8" fillId="0" borderId="0" xfId="0" applyNumberFormat="1" applyFont="1" applyAlignment="1">
      <alignment horizontal="center" wrapText="1"/>
    </xf>
    <xf numFmtId="1" fontId="9" fillId="0" borderId="0" xfId="0" applyNumberFormat="1" applyFont="1" applyAlignment="1">
      <alignment horizont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wrapText="1"/>
    </xf>
    <xf numFmtId="4" fontId="13" fillId="0" borderId="0" xfId="0" applyNumberFormat="1" applyFont="1" applyFill="1" applyAlignment="1">
      <alignment wrapText="1"/>
    </xf>
    <xf numFmtId="4" fontId="13" fillId="0" borderId="0" xfId="0" applyNumberFormat="1" applyFont="1" applyFill="1" applyAlignment="1">
      <alignment horizontal="center" vertical="center" wrapText="1"/>
    </xf>
    <xf numFmtId="4" fontId="13" fillId="0" borderId="0" xfId="0" applyNumberFormat="1" applyFont="1" applyFill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1" fontId="10" fillId="0" borderId="14" xfId="0" applyNumberFormat="1" applyFont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7" xfId="0" applyNumberFormat="1" applyFont="1" applyBorder="1" applyAlignment="1">
      <alignment horizontal="center" wrapText="1"/>
    </xf>
    <xf numFmtId="4" fontId="14" fillId="0" borderId="0" xfId="0" applyNumberFormat="1" applyFont="1" applyFill="1" applyBorder="1" applyAlignment="1">
      <alignment wrapText="1"/>
    </xf>
    <xf numFmtId="1" fontId="13" fillId="0" borderId="0" xfId="0" applyNumberFormat="1" applyFont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wrapText="1"/>
    </xf>
    <xf numFmtId="4" fontId="13" fillId="0" borderId="0" xfId="0" applyNumberFormat="1" applyFont="1" applyAlignment="1">
      <alignment horizontal="center" wrapText="1"/>
    </xf>
    <xf numFmtId="4" fontId="9" fillId="0" borderId="0" xfId="0" applyNumberFormat="1" applyFont="1" applyFill="1" applyAlignment="1">
      <alignment wrapText="1"/>
    </xf>
    <xf numFmtId="4" fontId="12" fillId="0" borderId="0" xfId="0" applyNumberFormat="1" applyFont="1" applyBorder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4" fontId="6" fillId="0" borderId="0" xfId="0" applyNumberFormat="1" applyFont="1" applyBorder="1" applyAlignment="1">
      <alignment horizontal="center" wrapText="1"/>
    </xf>
    <xf numFmtId="4" fontId="0" fillId="0" borderId="15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wrapText="1"/>
    </xf>
    <xf numFmtId="4" fontId="5" fillId="0" borderId="2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wrapText="1"/>
    </xf>
    <xf numFmtId="4" fontId="12" fillId="0" borderId="14" xfId="0" applyNumberFormat="1" applyFont="1" applyBorder="1" applyAlignment="1">
      <alignment horizont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0" fillId="0" borderId="24" xfId="0" applyNumberFormat="1" applyBorder="1" applyAlignment="1">
      <alignment wrapText="1"/>
    </xf>
    <xf numFmtId="4" fontId="5" fillId="0" borderId="25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4" fontId="12" fillId="0" borderId="26" xfId="0" applyNumberFormat="1" applyFont="1" applyBorder="1" applyAlignment="1">
      <alignment horizontal="center" wrapText="1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28" xfId="0" applyNumberFormat="1" applyFont="1" applyBorder="1" applyAlignment="1">
      <alignment horizontal="center" vertical="center" wrapText="1"/>
    </xf>
    <xf numFmtId="4" fontId="5" fillId="0" borderId="29" xfId="0" applyNumberFormat="1" applyFont="1" applyBorder="1" applyAlignment="1">
      <alignment horizontal="center" vertic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20" borderId="14" xfId="0" applyNumberFormat="1" applyFont="1" applyFill="1" applyBorder="1" applyAlignment="1">
      <alignment horizont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8" fillId="24" borderId="11" xfId="0" applyNumberFormat="1" applyFont="1" applyFill="1" applyBorder="1" applyAlignment="1">
      <alignment horizontal="center" wrapText="1"/>
    </xf>
    <xf numFmtId="4" fontId="12" fillId="0" borderId="3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6" fillId="4" borderId="36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wrapText="1"/>
    </xf>
    <xf numFmtId="0" fontId="20" fillId="0" borderId="11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4" fontId="16" fillId="0" borderId="37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3" fontId="6" fillId="25" borderId="14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3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horizontal="center" vertical="center" wrapText="1"/>
    </xf>
    <xf numFmtId="4" fontId="4" fillId="20" borderId="1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4" fontId="5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22" borderId="25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center" vertical="center" wrapText="1"/>
    </xf>
    <xf numFmtId="4" fontId="18" fillId="0" borderId="0" xfId="0" applyNumberFormat="1" applyFont="1" applyAlignment="1">
      <alignment wrapText="1"/>
    </xf>
    <xf numFmtId="4" fontId="12" fillId="0" borderId="18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39" xfId="0" applyNumberFormat="1" applyFont="1" applyBorder="1" applyAlignment="1">
      <alignment horizontal="center" wrapText="1"/>
    </xf>
    <xf numFmtId="4" fontId="12" fillId="0" borderId="40" xfId="0" applyNumberFormat="1" applyFont="1" applyBorder="1" applyAlignment="1">
      <alignment horizontal="center" wrapText="1"/>
    </xf>
    <xf numFmtId="4" fontId="12" fillId="0" borderId="41" xfId="0" applyNumberFormat="1" applyFont="1" applyBorder="1" applyAlignment="1">
      <alignment horizontal="center" wrapText="1"/>
    </xf>
    <xf numFmtId="4" fontId="21" fillId="0" borderId="25" xfId="0" applyNumberFormat="1" applyFont="1" applyBorder="1" applyAlignment="1">
      <alignment horizontal="center" vertical="center" wrapText="1"/>
    </xf>
    <xf numFmtId="4" fontId="9" fillId="0" borderId="42" xfId="0" applyNumberFormat="1" applyFont="1" applyBorder="1" applyAlignment="1">
      <alignment horizontal="center" vertical="center" wrapText="1"/>
    </xf>
    <xf numFmtId="4" fontId="9" fillId="0" borderId="43" xfId="0" applyNumberFormat="1" applyFont="1" applyBorder="1" applyAlignment="1">
      <alignment horizontal="center" vertical="center" wrapText="1"/>
    </xf>
    <xf numFmtId="4" fontId="23" fillId="0" borderId="0" xfId="0" applyNumberFormat="1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center" vertical="center" wrapText="1"/>
    </xf>
    <xf numFmtId="4" fontId="5" fillId="0" borderId="35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left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0" fillId="0" borderId="10" xfId="0" applyNumberFormat="1" applyFont="1" applyBorder="1" applyAlignment="1">
      <alignment wrapText="1"/>
    </xf>
    <xf numFmtId="0" fontId="9" fillId="0" borderId="45" xfId="0" applyFont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wrapText="1"/>
    </xf>
    <xf numFmtId="4" fontId="13" fillId="0" borderId="46" xfId="0" applyNumberFormat="1" applyFont="1" applyFill="1" applyBorder="1" applyAlignment="1">
      <alignment wrapText="1"/>
    </xf>
    <xf numFmtId="4" fontId="13" fillId="0" borderId="46" xfId="0" applyNumberFormat="1" applyFont="1" applyBorder="1" applyAlignment="1">
      <alignment wrapText="1"/>
    </xf>
    <xf numFmtId="0" fontId="9" fillId="0" borderId="47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left" vertical="center" wrapText="1"/>
    </xf>
    <xf numFmtId="4" fontId="10" fillId="0" borderId="49" xfId="0" applyNumberFormat="1" applyFont="1" applyBorder="1" applyAlignment="1">
      <alignment wrapText="1"/>
    </xf>
    <xf numFmtId="4" fontId="13" fillId="0" borderId="49" xfId="0" applyNumberFormat="1" applyFont="1" applyBorder="1" applyAlignment="1">
      <alignment wrapText="1"/>
    </xf>
    <xf numFmtId="4" fontId="13" fillId="0" borderId="49" xfId="0" applyNumberFormat="1" applyFont="1" applyFill="1" applyBorder="1" applyAlignment="1">
      <alignment wrapText="1"/>
    </xf>
    <xf numFmtId="1" fontId="1" fillId="0" borderId="38" xfId="0" applyNumberFormat="1" applyFont="1" applyBorder="1" applyAlignment="1">
      <alignment horizontal="center" wrapText="1"/>
    </xf>
    <xf numFmtId="4" fontId="1" fillId="0" borderId="38" xfId="0" applyNumberFormat="1" applyFont="1" applyBorder="1" applyAlignment="1">
      <alignment wrapText="1"/>
    </xf>
    <xf numFmtId="2" fontId="5" fillId="0" borderId="44" xfId="0" applyNumberFormat="1" applyFont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2" fontId="2" fillId="0" borderId="51" xfId="0" applyNumberFormat="1" applyFont="1" applyFill="1" applyBorder="1" applyAlignment="1">
      <alignment wrapText="1"/>
    </xf>
    <xf numFmtId="2" fontId="2" fillId="0" borderId="51" xfId="0" applyNumberFormat="1" applyFont="1" applyBorder="1" applyAlignment="1">
      <alignment wrapText="1"/>
    </xf>
    <xf numFmtId="4" fontId="5" fillId="0" borderId="52" xfId="0" applyNumberFormat="1" applyFont="1" applyBorder="1" applyAlignment="1">
      <alignment wrapText="1"/>
    </xf>
    <xf numFmtId="2" fontId="1" fillId="0" borderId="53" xfId="0" applyNumberFormat="1" applyFont="1" applyBorder="1" applyAlignment="1">
      <alignment wrapText="1"/>
    </xf>
    <xf numFmtId="4" fontId="1" fillId="0" borderId="51" xfId="0" applyNumberFormat="1" applyFont="1" applyBorder="1" applyAlignment="1">
      <alignment wrapText="1"/>
    </xf>
    <xf numFmtId="2" fontId="1" fillId="0" borderId="51" xfId="0" applyNumberFormat="1" applyFont="1" applyBorder="1" applyAlignment="1">
      <alignment wrapText="1"/>
    </xf>
    <xf numFmtId="4" fontId="1" fillId="0" borderId="54" xfId="0" applyNumberFormat="1" applyFont="1" applyBorder="1" applyAlignment="1">
      <alignment wrapText="1"/>
    </xf>
    <xf numFmtId="4" fontId="12" fillId="8" borderId="14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left" wrapText="1"/>
    </xf>
    <xf numFmtId="4" fontId="10" fillId="0" borderId="38" xfId="0" applyNumberFormat="1" applyFont="1" applyBorder="1" applyAlignment="1">
      <alignment horizontal="center" wrapText="1"/>
    </xf>
    <xf numFmtId="4" fontId="10" fillId="0" borderId="53" xfId="0" applyNumberFormat="1" applyFont="1" applyBorder="1" applyAlignment="1">
      <alignment wrapText="1"/>
    </xf>
    <xf numFmtId="4" fontId="14" fillId="0" borderId="53" xfId="0" applyNumberFormat="1" applyFont="1" applyBorder="1" applyAlignment="1">
      <alignment wrapText="1"/>
    </xf>
    <xf numFmtId="4" fontId="28" fillId="0" borderId="0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10" fillId="25" borderId="25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left" wrapText="1"/>
    </xf>
    <xf numFmtId="4" fontId="8" fillId="25" borderId="18" xfId="0" applyNumberFormat="1" applyFont="1" applyFill="1" applyBorder="1" applyAlignment="1">
      <alignment horizontal="right" wrapText="1"/>
    </xf>
    <xf numFmtId="4" fontId="8" fillId="25" borderId="11" xfId="0" applyNumberFormat="1" applyFont="1" applyFill="1" applyBorder="1" applyAlignment="1">
      <alignment horizontal="right" wrapText="1"/>
    </xf>
    <xf numFmtId="4" fontId="8" fillId="25" borderId="55" xfId="0" applyNumberFormat="1" applyFont="1" applyFill="1" applyBorder="1" applyAlignment="1">
      <alignment horizontal="right" wrapText="1"/>
    </xf>
    <xf numFmtId="4" fontId="21" fillId="0" borderId="0" xfId="0" applyNumberFormat="1" applyFont="1" applyAlignment="1">
      <alignment wrapText="1"/>
    </xf>
    <xf numFmtId="4" fontId="21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wrapText="1"/>
    </xf>
    <xf numFmtId="4" fontId="49" fillId="0" borderId="0" xfId="0" applyNumberFormat="1" applyFont="1" applyAlignment="1">
      <alignment wrapText="1"/>
    </xf>
    <xf numFmtId="3" fontId="3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" fontId="8" fillId="25" borderId="21" xfId="0" applyNumberFormat="1" applyFont="1" applyFill="1" applyBorder="1" applyAlignment="1">
      <alignment horizontal="right" vertical="center" wrapText="1"/>
    </xf>
    <xf numFmtId="4" fontId="8" fillId="25" borderId="1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left" wrapText="1"/>
    </xf>
    <xf numFmtId="4" fontId="20" fillId="0" borderId="46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wrapText="1"/>
    </xf>
    <xf numFmtId="4" fontId="20" fillId="0" borderId="49" xfId="0" applyNumberFormat="1" applyFont="1" applyBorder="1" applyAlignment="1">
      <alignment wrapText="1"/>
    </xf>
    <xf numFmtId="4" fontId="10" fillId="25" borderId="38" xfId="0" applyNumberFormat="1" applyFont="1" applyFill="1" applyBorder="1" applyAlignment="1">
      <alignment wrapText="1"/>
    </xf>
    <xf numFmtId="4" fontId="50" fillId="25" borderId="25" xfId="0" applyNumberFormat="1" applyFont="1" applyFill="1" applyBorder="1" applyAlignment="1">
      <alignment horizontal="center" vertical="center" wrapText="1"/>
    </xf>
    <xf numFmtId="3" fontId="50" fillId="25" borderId="25" xfId="0" applyNumberFormat="1" applyFont="1" applyFill="1" applyBorder="1" applyAlignment="1">
      <alignment horizontal="center" vertical="center" wrapText="1"/>
    </xf>
    <xf numFmtId="4" fontId="5" fillId="25" borderId="25" xfId="0" applyNumberFormat="1" applyFont="1" applyFill="1" applyBorder="1" applyAlignment="1">
      <alignment horizontal="center" vertical="center" wrapText="1"/>
    </xf>
    <xf numFmtId="4" fontId="5" fillId="22" borderId="14" xfId="0" applyNumberFormat="1" applyFont="1" applyFill="1" applyBorder="1" applyAlignment="1">
      <alignment horizontal="center" vertical="center" wrapText="1"/>
    </xf>
    <xf numFmtId="4" fontId="18" fillId="25" borderId="25" xfId="0" applyNumberFormat="1" applyFont="1" applyFill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5" fillId="20" borderId="38" xfId="0" applyNumberFormat="1" applyFont="1" applyFill="1" applyBorder="1" applyAlignment="1">
      <alignment wrapText="1"/>
    </xf>
    <xf numFmtId="4" fontId="29" fillId="25" borderId="38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49" xfId="0" applyNumberFormat="1" applyFont="1" applyFill="1" applyBorder="1" applyAlignment="1">
      <alignment wrapText="1"/>
    </xf>
    <xf numFmtId="3" fontId="1" fillId="0" borderId="51" xfId="0" applyNumberFormat="1" applyFont="1" applyBorder="1" applyAlignment="1">
      <alignment wrapText="1"/>
    </xf>
    <xf numFmtId="3" fontId="1" fillId="0" borderId="54" xfId="0" applyNumberFormat="1" applyFont="1" applyBorder="1" applyAlignment="1">
      <alignment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14" fillId="0" borderId="25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 wrapText="1"/>
    </xf>
    <xf numFmtId="4" fontId="17" fillId="0" borderId="0" xfId="0" applyNumberFormat="1" applyFont="1" applyBorder="1" applyAlignment="1">
      <alignment wrapText="1"/>
    </xf>
    <xf numFmtId="4" fontId="20" fillId="0" borderId="56" xfId="0" applyNumberFormat="1" applyFont="1" applyBorder="1" applyAlignment="1">
      <alignment wrapText="1"/>
    </xf>
    <xf numFmtId="4" fontId="20" fillId="0" borderId="35" xfId="0" applyNumberFormat="1" applyFont="1" applyBorder="1" applyAlignment="1">
      <alignment wrapText="1"/>
    </xf>
    <xf numFmtId="4" fontId="12" fillId="0" borderId="29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 wrapText="1"/>
    </xf>
    <xf numFmtId="4" fontId="10" fillId="0" borderId="31" xfId="0" applyNumberFormat="1" applyFont="1" applyBorder="1" applyAlignment="1">
      <alignment wrapText="1"/>
    </xf>
    <xf numFmtId="4" fontId="10" fillId="0" borderId="58" xfId="0" applyNumberFormat="1" applyFont="1" applyBorder="1" applyAlignment="1">
      <alignment wrapText="1"/>
    </xf>
    <xf numFmtId="4" fontId="10" fillId="0" borderId="38" xfId="0" applyNumberFormat="1" applyFont="1" applyBorder="1" applyAlignment="1">
      <alignment wrapText="1"/>
    </xf>
    <xf numFmtId="4" fontId="12" fillId="20" borderId="28" xfId="0" applyNumberFormat="1" applyFont="1" applyFill="1" applyBorder="1" applyAlignment="1">
      <alignment horizontal="center" vertical="center" wrapText="1"/>
    </xf>
    <xf numFmtId="4" fontId="8" fillId="20" borderId="59" xfId="0" applyNumberFormat="1" applyFont="1" applyFill="1" applyBorder="1" applyAlignment="1">
      <alignment wrapText="1"/>
    </xf>
    <xf numFmtId="4" fontId="8" fillId="20" borderId="60" xfId="0" applyNumberFormat="1" applyFont="1" applyFill="1" applyBorder="1" applyAlignment="1">
      <alignment wrapText="1"/>
    </xf>
    <xf numFmtId="4" fontId="8" fillId="20" borderId="61" xfId="0" applyNumberFormat="1" applyFont="1" applyFill="1" applyBorder="1" applyAlignment="1">
      <alignment wrapText="1"/>
    </xf>
    <xf numFmtId="4" fontId="10" fillId="20" borderId="39" xfId="0" applyNumberFormat="1" applyFont="1" applyFill="1" applyBorder="1" applyAlignment="1">
      <alignment wrapText="1"/>
    </xf>
    <xf numFmtId="2" fontId="20" fillId="0" borderId="45" xfId="0" applyNumberFormat="1" applyFont="1" applyBorder="1" applyAlignment="1">
      <alignment wrapText="1"/>
    </xf>
    <xf numFmtId="4" fontId="20" fillId="0" borderId="62" xfId="0" applyNumberFormat="1" applyFont="1" applyBorder="1" applyAlignment="1">
      <alignment wrapText="1"/>
    </xf>
    <xf numFmtId="2" fontId="20" fillId="0" borderId="47" xfId="0" applyNumberFormat="1" applyFont="1" applyBorder="1" applyAlignment="1">
      <alignment wrapText="1"/>
    </xf>
    <xf numFmtId="2" fontId="20" fillId="0" borderId="48" xfId="0" applyNumberFormat="1" applyFont="1" applyBorder="1" applyAlignment="1">
      <alignment wrapText="1"/>
    </xf>
    <xf numFmtId="4" fontId="20" fillId="0" borderId="63" xfId="0" applyNumberFormat="1" applyFont="1" applyBorder="1" applyAlignment="1">
      <alignment wrapText="1"/>
    </xf>
    <xf numFmtId="4" fontId="14" fillId="0" borderId="44" xfId="0" applyNumberFormat="1" applyFont="1" applyBorder="1" applyAlignment="1">
      <alignment wrapText="1"/>
    </xf>
    <xf numFmtId="4" fontId="19" fillId="0" borderId="34" xfId="0" applyNumberFormat="1" applyFont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4" fontId="5" fillId="25" borderId="14" xfId="0" applyNumberFormat="1" applyFont="1" applyFill="1" applyBorder="1" applyAlignment="1">
      <alignment horizontal="center" vertical="center" wrapText="1"/>
    </xf>
    <xf numFmtId="4" fontId="15" fillId="20" borderId="25" xfId="0" applyNumberFormat="1" applyFont="1" applyFill="1" applyBorder="1" applyAlignment="1">
      <alignment horizontal="center" vertical="center" wrapText="1"/>
    </xf>
    <xf numFmtId="4" fontId="6" fillId="20" borderId="64" xfId="0" applyNumberFormat="1" applyFont="1" applyFill="1" applyBorder="1" applyAlignment="1">
      <alignment horizontal="center" vertical="center" wrapText="1"/>
    </xf>
    <xf numFmtId="4" fontId="19" fillId="0" borderId="64" xfId="0" applyNumberFormat="1" applyFont="1" applyBorder="1" applyAlignment="1">
      <alignment horizontal="right" vertic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25" xfId="0" applyNumberFormat="1" applyFont="1" applyBorder="1" applyAlignment="1">
      <alignment horizontal="center" wrapText="1"/>
    </xf>
    <xf numFmtId="4" fontId="20" fillId="0" borderId="65" xfId="0" applyNumberFormat="1" applyFont="1" applyBorder="1" applyAlignment="1">
      <alignment wrapText="1"/>
    </xf>
    <xf numFmtId="4" fontId="20" fillId="0" borderId="66" xfId="0" applyNumberFormat="1" applyFont="1" applyBorder="1" applyAlignment="1">
      <alignment wrapText="1"/>
    </xf>
    <xf numFmtId="4" fontId="14" fillId="0" borderId="14" xfId="0" applyNumberFormat="1" applyFont="1" applyFill="1" applyBorder="1" applyAlignment="1">
      <alignment wrapText="1"/>
    </xf>
    <xf numFmtId="4" fontId="19" fillId="0" borderId="21" xfId="0" applyNumberFormat="1" applyFont="1" applyBorder="1" applyAlignment="1">
      <alignment horizontal="right" vertical="center" wrapText="1"/>
    </xf>
    <xf numFmtId="4" fontId="52" fillId="0" borderId="11" xfId="0" applyNumberFormat="1" applyFont="1" applyBorder="1" applyAlignment="1">
      <alignment horizontal="right" vertical="center" wrapText="1"/>
    </xf>
    <xf numFmtId="4" fontId="10" fillId="0" borderId="45" xfId="0" applyNumberFormat="1" applyFont="1" applyBorder="1" applyAlignment="1">
      <alignment horizontal="center" vertical="center" wrapText="1"/>
    </xf>
    <xf numFmtId="4" fontId="10" fillId="0" borderId="46" xfId="0" applyNumberFormat="1" applyFont="1" applyBorder="1" applyAlignment="1">
      <alignment horizontal="center" vertical="center" wrapText="1"/>
    </xf>
    <xf numFmtId="4" fontId="10" fillId="0" borderId="62" xfId="0" applyNumberFormat="1" applyFont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wrapText="1"/>
    </xf>
    <xf numFmtId="4" fontId="28" fillId="0" borderId="41" xfId="0" applyNumberFormat="1" applyFont="1" applyBorder="1" applyAlignment="1">
      <alignment horizontal="center" wrapText="1"/>
    </xf>
    <xf numFmtId="4" fontId="28" fillId="0" borderId="28" xfId="0" applyNumberFormat="1" applyFont="1" applyBorder="1" applyAlignment="1">
      <alignment horizontal="center" wrapText="1"/>
    </xf>
    <xf numFmtId="4" fontId="28" fillId="0" borderId="67" xfId="0" applyNumberFormat="1" applyFont="1" applyBorder="1" applyAlignment="1">
      <alignment horizontal="center" wrapText="1"/>
    </xf>
    <xf numFmtId="4" fontId="28" fillId="0" borderId="15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wrapText="1"/>
    </xf>
    <xf numFmtId="4" fontId="28" fillId="0" borderId="19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 wrapText="1"/>
    </xf>
    <xf numFmtId="4" fontId="10" fillId="0" borderId="0" xfId="0" applyNumberFormat="1" applyFont="1" applyBorder="1" applyAlignment="1">
      <alignment horizontal="center" wrapText="1"/>
    </xf>
    <xf numFmtId="4" fontId="10" fillId="0" borderId="19" xfId="0" applyNumberFormat="1" applyFont="1" applyBorder="1" applyAlignment="1">
      <alignment horizontal="center" wrapText="1"/>
    </xf>
    <xf numFmtId="4" fontId="10" fillId="0" borderId="38" xfId="0" applyNumberFormat="1" applyFont="1" applyFill="1" applyBorder="1" applyAlignment="1">
      <alignment horizontal="center" wrapText="1"/>
    </xf>
    <xf numFmtId="4" fontId="10" fillId="0" borderId="39" xfId="0" applyNumberFormat="1" applyFont="1" applyFill="1" applyBorder="1" applyAlignment="1">
      <alignment horizontal="center" wrapText="1"/>
    </xf>
    <xf numFmtId="4" fontId="10" fillId="0" borderId="40" xfId="0" applyNumberFormat="1" applyFont="1" applyFill="1" applyBorder="1" applyAlignment="1">
      <alignment horizontal="center" wrapText="1"/>
    </xf>
    <xf numFmtId="1" fontId="22" fillId="26" borderId="14" xfId="0" applyNumberFormat="1" applyFont="1" applyFill="1" applyBorder="1" applyAlignment="1">
      <alignment horizontal="right" vertical="center" wrapText="1"/>
    </xf>
    <xf numFmtId="1" fontId="22" fillId="26" borderId="27" xfId="0" applyNumberFormat="1" applyFont="1" applyFill="1" applyBorder="1" applyAlignment="1">
      <alignment horizontal="right" vertical="center" wrapText="1"/>
    </xf>
    <xf numFmtId="1" fontId="22" fillId="26" borderId="68" xfId="0" applyNumberFormat="1" applyFont="1" applyFill="1" applyBorder="1" applyAlignment="1">
      <alignment horizontal="right" vertical="center" wrapText="1"/>
    </xf>
    <xf numFmtId="3" fontId="27" fillId="25" borderId="14" xfId="0" applyNumberFormat="1" applyFont="1" applyFill="1" applyBorder="1" applyAlignment="1">
      <alignment horizontal="center" vertical="center" wrapText="1"/>
    </xf>
    <xf numFmtId="3" fontId="27" fillId="25" borderId="68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left" wrapText="1"/>
    </xf>
    <xf numFmtId="4" fontId="12" fillId="0" borderId="47" xfId="0" applyNumberFormat="1" applyFont="1" applyBorder="1" applyAlignment="1">
      <alignment horizontal="center" wrapText="1"/>
    </xf>
    <xf numFmtId="4" fontId="12" fillId="0" borderId="10" xfId="0" applyNumberFormat="1" applyFont="1" applyBorder="1" applyAlignment="1">
      <alignment horizontal="center" wrapText="1"/>
    </xf>
    <xf numFmtId="4" fontId="12" fillId="0" borderId="30" xfId="0" applyNumberFormat="1" applyFont="1" applyBorder="1" applyAlignment="1">
      <alignment horizontal="center" wrapText="1"/>
    </xf>
    <xf numFmtId="4" fontId="12" fillId="0" borderId="35" xfId="0" applyNumberFormat="1" applyFont="1" applyBorder="1" applyAlignment="1">
      <alignment horizontal="center" wrapText="1"/>
    </xf>
    <xf numFmtId="4" fontId="10" fillId="0" borderId="47" xfId="0" applyNumberFormat="1" applyFont="1" applyBorder="1" applyAlignment="1">
      <alignment horizontal="center" wrapText="1"/>
    </xf>
    <xf numFmtId="4" fontId="10" fillId="0" borderId="60" xfId="0" applyNumberFormat="1" applyFont="1" applyBorder="1" applyAlignment="1">
      <alignment horizontal="center" wrapText="1"/>
    </xf>
    <xf numFmtId="4" fontId="10" fillId="0" borderId="31" xfId="0" applyNumberFormat="1" applyFont="1" applyBorder="1" applyAlignment="1">
      <alignment horizontal="center" wrapText="1"/>
    </xf>
    <xf numFmtId="4" fontId="10" fillId="0" borderId="10" xfId="0" applyNumberFormat="1" applyFont="1" applyBorder="1" applyAlignment="1">
      <alignment horizontal="center" wrapText="1"/>
    </xf>
    <xf numFmtId="4" fontId="10" fillId="0" borderId="35" xfId="0" applyNumberFormat="1" applyFont="1" applyBorder="1" applyAlignment="1">
      <alignment horizontal="center" wrapText="1"/>
    </xf>
    <xf numFmtId="49" fontId="12" fillId="0" borderId="47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4" fontId="10" fillId="0" borderId="59" xfId="0" applyNumberFormat="1" applyFont="1" applyBorder="1" applyAlignment="1">
      <alignment horizontal="center" vertical="center" wrapText="1"/>
    </xf>
    <xf numFmtId="4" fontId="10" fillId="0" borderId="57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wrapText="1"/>
    </xf>
    <xf numFmtId="169" fontId="8" fillId="20" borderId="13" xfId="0" applyNumberFormat="1" applyFont="1" applyFill="1" applyBorder="1" applyAlignment="1">
      <alignment horizontal="center" wrapText="1"/>
    </xf>
    <xf numFmtId="169" fontId="8" fillId="20" borderId="32" xfId="0" applyNumberFormat="1" applyFont="1" applyFill="1" applyBorder="1" applyAlignment="1">
      <alignment horizontal="center" wrapText="1"/>
    </xf>
    <xf numFmtId="164" fontId="8" fillId="20" borderId="13" xfId="0" applyNumberFormat="1" applyFont="1" applyFill="1" applyBorder="1" applyAlignment="1">
      <alignment horizontal="center" wrapText="1"/>
    </xf>
    <xf numFmtId="164" fontId="8" fillId="20" borderId="32" xfId="0" applyNumberFormat="1" applyFont="1" applyFill="1" applyBorder="1" applyAlignment="1">
      <alignment horizontal="center" wrapText="1"/>
    </xf>
    <xf numFmtId="164" fontId="8" fillId="20" borderId="20" xfId="0" applyNumberFormat="1" applyFont="1" applyFill="1" applyBorder="1" applyAlignment="1">
      <alignment horizontal="center" wrapText="1"/>
    </xf>
    <xf numFmtId="169" fontId="8" fillId="20" borderId="12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4" fontId="12" fillId="0" borderId="16" xfId="0" applyNumberFormat="1" applyFont="1" applyBorder="1" applyAlignment="1">
      <alignment horizontal="center" wrapText="1"/>
    </xf>
    <xf numFmtId="4" fontId="12" fillId="0" borderId="15" xfId="0" applyNumberFormat="1" applyFont="1" applyBorder="1" applyAlignment="1">
      <alignment horizontal="center" wrapText="1"/>
    </xf>
    <xf numFmtId="49" fontId="12" fillId="0" borderId="35" xfId="0" applyNumberFormat="1" applyFont="1" applyBorder="1" applyAlignment="1">
      <alignment horizontal="center" wrapText="1"/>
    </xf>
    <xf numFmtId="4" fontId="11" fillId="25" borderId="39" xfId="0" applyNumberFormat="1" applyFont="1" applyFill="1" applyBorder="1" applyAlignment="1">
      <alignment horizontal="center" wrapText="1"/>
    </xf>
    <xf numFmtId="4" fontId="12" fillId="0" borderId="38" xfId="0" applyNumberFormat="1" applyFont="1" applyBorder="1" applyAlignment="1">
      <alignment horizontal="center" wrapText="1"/>
    </xf>
    <xf numFmtId="4" fontId="12" fillId="0" borderId="48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4" fontId="12" fillId="0" borderId="69" xfId="0" applyNumberFormat="1" applyFont="1" applyBorder="1" applyAlignment="1">
      <alignment horizontal="center" wrapText="1"/>
    </xf>
    <xf numFmtId="4" fontId="12" fillId="0" borderId="63" xfId="0" applyNumberFormat="1" applyFont="1" applyBorder="1" applyAlignment="1">
      <alignment horizontal="center" wrapText="1"/>
    </xf>
    <xf numFmtId="3" fontId="30" fillId="0" borderId="0" xfId="0" applyNumberFormat="1" applyFont="1" applyBorder="1" applyAlignment="1">
      <alignment horizontal="left" wrapText="1"/>
    </xf>
    <xf numFmtId="3" fontId="30" fillId="0" borderId="0" xfId="0" applyNumberFormat="1" applyFont="1" applyBorder="1" applyAlignment="1">
      <alignment horizontal="center" wrapText="1"/>
    </xf>
    <xf numFmtId="1" fontId="28" fillId="0" borderId="0" xfId="0" applyNumberFormat="1" applyFont="1" applyBorder="1" applyAlignment="1">
      <alignment horizontal="left" wrapText="1"/>
    </xf>
    <xf numFmtId="3" fontId="14" fillId="0" borderId="27" xfId="0" applyNumberFormat="1" applyFont="1" applyFill="1" applyBorder="1" applyAlignment="1">
      <alignment horizontal="center" vertical="center" wrapText="1"/>
    </xf>
    <xf numFmtId="4" fontId="0" fillId="0" borderId="70" xfId="0" applyNumberFormat="1" applyBorder="1" applyAlignment="1">
      <alignment horizontal="center" vertical="center" wrapText="1"/>
    </xf>
    <xf numFmtId="4" fontId="0" fillId="0" borderId="59" xfId="0" applyNumberFormat="1" applyBorder="1" applyAlignment="1">
      <alignment horizontal="center" vertical="center" wrapText="1"/>
    </xf>
    <xf numFmtId="4" fontId="0" fillId="0" borderId="57" xfId="0" applyNumberFormat="1" applyBorder="1" applyAlignment="1">
      <alignment horizontal="center" vertical="center" wrapText="1"/>
    </xf>
    <xf numFmtId="4" fontId="17" fillId="0" borderId="18" xfId="0" applyNumberFormat="1" applyFont="1" applyBorder="1" applyAlignment="1">
      <alignment horizontal="center" vertical="center" wrapText="1"/>
    </xf>
    <xf numFmtId="4" fontId="17" fillId="0" borderId="71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wrapText="1"/>
    </xf>
    <xf numFmtId="4" fontId="7" fillId="25" borderId="39" xfId="0" applyNumberFormat="1" applyFont="1" applyFill="1" applyBorder="1" applyAlignment="1">
      <alignment horizontal="center" wrapText="1"/>
    </xf>
    <xf numFmtId="164" fontId="5" fillId="20" borderId="20" xfId="0" applyNumberFormat="1" applyFont="1" applyFill="1" applyBorder="1" applyAlignment="1">
      <alignment horizontal="center" vertical="center" wrapText="1"/>
    </xf>
    <xf numFmtId="164" fontId="5" fillId="20" borderId="68" xfId="0" applyNumberFormat="1" applyFont="1" applyFill="1" applyBorder="1" applyAlignment="1">
      <alignment horizontal="center" vertical="center" wrapText="1"/>
    </xf>
    <xf numFmtId="4" fontId="6" fillId="0" borderId="69" xfId="0" applyNumberFormat="1" applyFont="1" applyBorder="1" applyAlignment="1">
      <alignment horizontal="center" wrapText="1"/>
    </xf>
    <xf numFmtId="4" fontId="6" fillId="0" borderId="61" xfId="0" applyNumberFormat="1" applyFont="1" applyBorder="1" applyAlignment="1">
      <alignment horizontal="center" wrapText="1"/>
    </xf>
    <xf numFmtId="4" fontId="6" fillId="0" borderId="58" xfId="0" applyNumberFormat="1" applyFont="1" applyBorder="1" applyAlignment="1">
      <alignment horizontal="center" wrapText="1"/>
    </xf>
    <xf numFmtId="4" fontId="6" fillId="0" borderId="55" xfId="0" applyNumberFormat="1" applyFont="1" applyBorder="1" applyAlignment="1">
      <alignment horizontal="center" wrapText="1"/>
    </xf>
    <xf numFmtId="4" fontId="6" fillId="0" borderId="72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left" wrapText="1"/>
    </xf>
    <xf numFmtId="164" fontId="5" fillId="20" borderId="27" xfId="0" applyNumberFormat="1" applyFont="1" applyFill="1" applyBorder="1" applyAlignment="1">
      <alignment horizontal="center" vertical="center" wrapText="1"/>
    </xf>
    <xf numFmtId="164" fontId="5" fillId="20" borderId="73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wrapText="1"/>
    </xf>
    <xf numFmtId="3" fontId="11" fillId="0" borderId="68" xfId="0" applyNumberFormat="1" applyFont="1" applyBorder="1" applyAlignment="1">
      <alignment horizontal="center" wrapText="1"/>
    </xf>
    <xf numFmtId="4" fontId="25" fillId="0" borderId="0" xfId="0" applyNumberFormat="1" applyFont="1" applyFill="1" applyBorder="1" applyAlignment="1">
      <alignment horizontal="center" wrapText="1"/>
    </xf>
    <xf numFmtId="164" fontId="4" fillId="20" borderId="20" xfId="0" applyNumberFormat="1" applyFont="1" applyFill="1" applyBorder="1" applyAlignment="1">
      <alignment horizontal="center" vertical="center" wrapText="1"/>
    </xf>
    <xf numFmtId="164" fontId="4" fillId="20" borderId="27" xfId="0" applyNumberFormat="1" applyFont="1" applyFill="1" applyBorder="1" applyAlignment="1">
      <alignment horizontal="center" vertical="center" wrapText="1"/>
    </xf>
    <xf numFmtId="164" fontId="4" fillId="20" borderId="73" xfId="0" applyNumberFormat="1" applyFont="1" applyFill="1" applyBorder="1" applyAlignment="1">
      <alignment horizontal="center" vertical="center" wrapText="1"/>
    </xf>
    <xf numFmtId="164" fontId="4" fillId="20" borderId="68" xfId="0" applyNumberFormat="1" applyFont="1" applyFill="1" applyBorder="1" applyAlignment="1">
      <alignment horizontal="center" vertical="center" wrapText="1"/>
    </xf>
    <xf numFmtId="1" fontId="22" fillId="26" borderId="14" xfId="0" applyNumberFormat="1" applyFont="1" applyFill="1" applyBorder="1" applyAlignment="1">
      <alignment horizontal="center" vertical="center" wrapText="1"/>
    </xf>
    <xf numFmtId="1" fontId="22" fillId="26" borderId="39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80" zoomScaleNormal="80" zoomScalePageLayoutView="0" workbookViewId="0" topLeftCell="A1">
      <selection activeCell="N1" sqref="N1"/>
    </sheetView>
  </sheetViews>
  <sheetFormatPr defaultColWidth="17.625" defaultRowHeight="15.75"/>
  <cols>
    <col min="1" max="1" width="4.00390625" style="15" customWidth="1"/>
    <col min="2" max="2" width="27.00390625" style="12" customWidth="1"/>
    <col min="3" max="4" width="8.375" style="12" customWidth="1"/>
    <col min="5" max="5" width="8.125" style="12" customWidth="1"/>
    <col min="6" max="6" width="6.75390625" style="12" customWidth="1"/>
    <col min="7" max="7" width="10.75390625" style="12" customWidth="1"/>
    <col min="8" max="8" width="9.75390625" style="12" customWidth="1"/>
    <col min="9" max="9" width="10.00390625" style="12" customWidth="1"/>
    <col min="10" max="10" width="8.00390625" style="12" customWidth="1"/>
    <col min="11" max="11" width="10.25390625" style="12" customWidth="1"/>
    <col min="12" max="12" width="14.50390625" style="13" customWidth="1"/>
    <col min="13" max="13" width="13.875" style="19" customWidth="1"/>
    <col min="14" max="15" width="9.875" style="148" customWidth="1"/>
    <col min="16" max="16384" width="17.625" style="12" customWidth="1"/>
  </cols>
  <sheetData>
    <row r="1" spans="1:14" ht="18" customHeight="1" thickBot="1">
      <c r="A1" s="242" t="s">
        <v>8</v>
      </c>
      <c r="B1" s="242"/>
      <c r="C1" s="242"/>
      <c r="D1" s="242"/>
      <c r="E1" s="242"/>
      <c r="F1" s="242"/>
      <c r="G1" s="242"/>
      <c r="L1" s="70"/>
      <c r="N1" s="92" t="s">
        <v>34</v>
      </c>
    </row>
    <row r="2" spans="1:15" ht="22.5" customHeight="1">
      <c r="A2" s="14"/>
      <c r="B2" s="11"/>
      <c r="C2" s="11"/>
      <c r="D2" s="11"/>
      <c r="E2" s="11"/>
      <c r="F2" s="11"/>
      <c r="G2" s="11"/>
      <c r="L2" s="222" t="s">
        <v>56</v>
      </c>
      <c r="M2" s="223"/>
      <c r="N2" s="223"/>
      <c r="O2" s="224"/>
    </row>
    <row r="3" spans="1:15" ht="22.5" customHeight="1">
      <c r="A3" s="256" t="s">
        <v>49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25"/>
      <c r="M3" s="226"/>
      <c r="N3" s="226"/>
      <c r="O3" s="227"/>
    </row>
    <row r="4" spans="1:15" ht="39.75" customHeight="1">
      <c r="A4" s="264" t="s">
        <v>6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28" t="s">
        <v>53</v>
      </c>
      <c r="M4" s="229"/>
      <c r="N4" s="229"/>
      <c r="O4" s="230"/>
    </row>
    <row r="5" spans="3:15" ht="21.75" customHeight="1" thickBot="1">
      <c r="C5" s="268" t="s">
        <v>45</v>
      </c>
      <c r="D5" s="268"/>
      <c r="E5" s="268"/>
      <c r="F5" s="268"/>
      <c r="G5" s="268"/>
      <c r="H5" s="268"/>
      <c r="I5" s="268"/>
      <c r="J5" s="268"/>
      <c r="K5" s="268"/>
      <c r="L5" s="231" t="s">
        <v>57</v>
      </c>
      <c r="M5" s="232"/>
      <c r="N5" s="232"/>
      <c r="O5" s="233"/>
    </row>
    <row r="6" spans="1:15" s="33" customFormat="1" ht="28.5" customHeight="1">
      <c r="A6" s="31"/>
      <c r="B6" s="32" t="s">
        <v>0</v>
      </c>
      <c r="C6" s="217" t="s">
        <v>17</v>
      </c>
      <c r="D6" s="254"/>
      <c r="E6" s="254"/>
      <c r="F6" s="254"/>
      <c r="G6" s="255"/>
      <c r="H6" s="217" t="s">
        <v>7</v>
      </c>
      <c r="I6" s="218"/>
      <c r="J6" s="218"/>
      <c r="K6" s="219"/>
      <c r="L6" s="16"/>
      <c r="M6" s="20"/>
      <c r="N6" s="149"/>
      <c r="O6" s="149"/>
    </row>
    <row r="7" spans="1:15" s="35" customFormat="1" ht="27" customHeight="1">
      <c r="A7" s="34"/>
      <c r="B7" s="64">
        <v>150000</v>
      </c>
      <c r="C7" s="247">
        <f>ROUND(B7*50%,2)</f>
        <v>75000</v>
      </c>
      <c r="D7" s="248"/>
      <c r="E7" s="248"/>
      <c r="F7" s="248"/>
      <c r="G7" s="249"/>
      <c r="H7" s="247">
        <f>ROUND(B7*50%,2)</f>
        <v>75000</v>
      </c>
      <c r="I7" s="250"/>
      <c r="J7" s="250"/>
      <c r="K7" s="251"/>
      <c r="L7" s="17"/>
      <c r="M7" s="21"/>
      <c r="N7" s="150"/>
      <c r="O7" s="150"/>
    </row>
    <row r="8" spans="2:13" ht="24" customHeight="1">
      <c r="B8" s="265"/>
      <c r="C8" s="28"/>
      <c r="D8" s="55"/>
      <c r="E8" s="55"/>
      <c r="F8" s="55"/>
      <c r="G8" s="55"/>
      <c r="H8" s="252" t="s">
        <v>24</v>
      </c>
      <c r="I8" s="253"/>
      <c r="J8" s="253" t="s">
        <v>25</v>
      </c>
      <c r="K8" s="267"/>
      <c r="L8" s="257"/>
      <c r="M8" s="257"/>
    </row>
    <row r="9" spans="2:13" ht="24.75" customHeight="1" thickBot="1">
      <c r="B9" s="266"/>
      <c r="C9" s="27"/>
      <c r="D9" s="37"/>
      <c r="E9" s="37"/>
      <c r="F9" s="37"/>
      <c r="G9" s="37"/>
      <c r="H9" s="243">
        <f>ROUND(H7*50%,2)</f>
        <v>37500</v>
      </c>
      <c r="I9" s="244"/>
      <c r="J9" s="245">
        <f>ROUND(H7*50%,2)</f>
        <v>37500</v>
      </c>
      <c r="K9" s="246"/>
      <c r="L9" s="37"/>
      <c r="M9" s="36"/>
    </row>
    <row r="10" spans="1:15" ht="46.5" customHeight="1" thickBot="1">
      <c r="A10" s="26" t="s">
        <v>1</v>
      </c>
      <c r="B10" s="98" t="s">
        <v>10</v>
      </c>
      <c r="C10" s="110" t="s">
        <v>26</v>
      </c>
      <c r="D10" s="57" t="s">
        <v>27</v>
      </c>
      <c r="E10" s="63" t="s">
        <v>28</v>
      </c>
      <c r="F10" s="57" t="s">
        <v>29</v>
      </c>
      <c r="G10" s="186" t="s">
        <v>11</v>
      </c>
      <c r="H10" s="101" t="s">
        <v>4</v>
      </c>
      <c r="I10" s="100" t="s">
        <v>11</v>
      </c>
      <c r="J10" s="101" t="s">
        <v>4</v>
      </c>
      <c r="K10" s="100" t="s">
        <v>11</v>
      </c>
      <c r="L10" s="191" t="s">
        <v>5</v>
      </c>
      <c r="M10" s="142" t="s">
        <v>55</v>
      </c>
      <c r="N10" s="169" t="s">
        <v>47</v>
      </c>
      <c r="O10" s="170" t="s">
        <v>48</v>
      </c>
    </row>
    <row r="11" spans="1:15" ht="27" customHeight="1">
      <c r="A11" s="22">
        <v>1</v>
      </c>
      <c r="B11" s="114" t="s">
        <v>2</v>
      </c>
      <c r="C11" s="115">
        <f aca="true" t="shared" si="0" ref="C11:C16">D11+E11+F11</f>
        <v>670.72</v>
      </c>
      <c r="D11" s="116">
        <v>579</v>
      </c>
      <c r="E11" s="116">
        <v>67.72</v>
      </c>
      <c r="F11" s="117">
        <v>24</v>
      </c>
      <c r="G11" s="187">
        <f>ROUND(C18*C11,2)</f>
        <v>13275.91</v>
      </c>
      <c r="H11" s="196">
        <v>155</v>
      </c>
      <c r="I11" s="160">
        <f>ROUND(H18*H11,2)</f>
        <v>9124.8</v>
      </c>
      <c r="J11" s="160">
        <v>892</v>
      </c>
      <c r="K11" s="197">
        <f>ROUND(J18*J11,2)</f>
        <v>7313.07</v>
      </c>
      <c r="L11" s="192">
        <f aca="true" t="shared" si="1" ref="L11:L16">C11+H11+J11</f>
        <v>1717.72</v>
      </c>
      <c r="M11" s="145">
        <f aca="true" t="shared" si="2" ref="M11:M16">G11+I11+K11</f>
        <v>29713.78</v>
      </c>
      <c r="N11" s="212">
        <v>15000</v>
      </c>
      <c r="O11" s="184">
        <f aca="true" t="shared" si="3" ref="O11:O16">M11-N11</f>
        <v>14713.779999999999</v>
      </c>
    </row>
    <row r="12" spans="1:15" ht="27" customHeight="1">
      <c r="A12" s="22">
        <v>2</v>
      </c>
      <c r="B12" s="118" t="s">
        <v>9</v>
      </c>
      <c r="C12" s="113">
        <f t="shared" si="0"/>
        <v>370.57</v>
      </c>
      <c r="D12" s="173">
        <v>278</v>
      </c>
      <c r="E12" s="112">
        <v>68.57</v>
      </c>
      <c r="F12" s="112">
        <v>24</v>
      </c>
      <c r="G12" s="188">
        <f>ROUND(C18*C12,2)</f>
        <v>7334.88</v>
      </c>
      <c r="H12" s="198">
        <v>93</v>
      </c>
      <c r="I12" s="161">
        <f>ROUND(H18*H12,2)</f>
        <v>5474.88</v>
      </c>
      <c r="J12" s="161">
        <v>372</v>
      </c>
      <c r="K12" s="185">
        <f>ROUND(J18*J12,2)</f>
        <v>3049.85</v>
      </c>
      <c r="L12" s="193">
        <f t="shared" si="1"/>
        <v>835.5699999999999</v>
      </c>
      <c r="M12" s="146">
        <f t="shared" si="2"/>
        <v>15859.61</v>
      </c>
      <c r="N12" s="161">
        <v>10000</v>
      </c>
      <c r="O12" s="185">
        <f t="shared" si="3"/>
        <v>5859.610000000001</v>
      </c>
    </row>
    <row r="13" spans="1:15" ht="27" customHeight="1">
      <c r="A13" s="22">
        <v>3</v>
      </c>
      <c r="B13" s="118" t="s">
        <v>3</v>
      </c>
      <c r="C13" s="113">
        <f t="shared" si="0"/>
        <v>407.94</v>
      </c>
      <c r="D13" s="173">
        <v>288.8</v>
      </c>
      <c r="E13" s="112">
        <v>99.14</v>
      </c>
      <c r="F13" s="18">
        <v>20</v>
      </c>
      <c r="G13" s="188">
        <f>ROUND(C18*C13,2)</f>
        <v>8074.57</v>
      </c>
      <c r="H13" s="198">
        <v>54</v>
      </c>
      <c r="I13" s="161">
        <f>ROUND(H18*H13,2)</f>
        <v>3178.96</v>
      </c>
      <c r="J13" s="161">
        <v>720</v>
      </c>
      <c r="K13" s="185">
        <f>ROUND(J18*J13,2)</f>
        <v>5902.93</v>
      </c>
      <c r="L13" s="193">
        <f t="shared" si="1"/>
        <v>1181.94</v>
      </c>
      <c r="M13" s="146">
        <f t="shared" si="2"/>
        <v>17156.46</v>
      </c>
      <c r="N13" s="161">
        <v>11549.12</v>
      </c>
      <c r="O13" s="185">
        <f t="shared" si="3"/>
        <v>5607.339999999998</v>
      </c>
    </row>
    <row r="14" spans="1:15" ht="27" customHeight="1">
      <c r="A14" s="22">
        <v>4</v>
      </c>
      <c r="B14" s="118" t="s">
        <v>32</v>
      </c>
      <c r="C14" s="113">
        <f t="shared" si="0"/>
        <v>1001.4</v>
      </c>
      <c r="D14" s="173">
        <v>801.4</v>
      </c>
      <c r="E14" s="112">
        <v>176</v>
      </c>
      <c r="F14" s="112">
        <v>24</v>
      </c>
      <c r="G14" s="188">
        <f>ROUND(C18*C14,2)</f>
        <v>19821.22</v>
      </c>
      <c r="H14" s="198">
        <v>160</v>
      </c>
      <c r="I14" s="161">
        <f>ROUND(H18*H14,2)</f>
        <v>9419.15</v>
      </c>
      <c r="J14" s="161">
        <v>1280</v>
      </c>
      <c r="K14" s="185">
        <f>ROUND(J18*J14,2)</f>
        <v>10494.1</v>
      </c>
      <c r="L14" s="193">
        <f t="shared" si="1"/>
        <v>2441.4</v>
      </c>
      <c r="M14" s="146">
        <f t="shared" si="2"/>
        <v>39734.47</v>
      </c>
      <c r="N14" s="161">
        <v>29734.47</v>
      </c>
      <c r="O14" s="185">
        <f t="shared" si="3"/>
        <v>10000</v>
      </c>
    </row>
    <row r="15" spans="1:15" ht="27" customHeight="1">
      <c r="A15" s="22">
        <v>5</v>
      </c>
      <c r="B15" s="118" t="s">
        <v>46</v>
      </c>
      <c r="C15" s="113">
        <f t="shared" si="0"/>
        <v>479.29</v>
      </c>
      <c r="D15" s="173">
        <v>395</v>
      </c>
      <c r="E15" s="112">
        <v>64.29</v>
      </c>
      <c r="F15" s="112">
        <v>20</v>
      </c>
      <c r="G15" s="188">
        <f>ROUND(C18*C15,2)</f>
        <v>9486.83</v>
      </c>
      <c r="H15" s="198">
        <v>58</v>
      </c>
      <c r="I15" s="161">
        <f>ROUND(H18*H15,2)</f>
        <v>3414.44</v>
      </c>
      <c r="J15" s="161">
        <v>186</v>
      </c>
      <c r="K15" s="185">
        <f>ROUND(J18*J15,2)</f>
        <v>1524.92</v>
      </c>
      <c r="L15" s="193">
        <f t="shared" si="1"/>
        <v>723.29</v>
      </c>
      <c r="M15" s="146">
        <f t="shared" si="2"/>
        <v>14426.19</v>
      </c>
      <c r="N15" s="161">
        <v>10000</v>
      </c>
      <c r="O15" s="185">
        <f t="shared" si="3"/>
        <v>4426.1900000000005</v>
      </c>
    </row>
    <row r="16" spans="1:15" ht="33.75" customHeight="1" thickBot="1">
      <c r="A16" s="22">
        <v>6</v>
      </c>
      <c r="B16" s="119" t="s">
        <v>23</v>
      </c>
      <c r="C16" s="120">
        <f t="shared" si="0"/>
        <v>859.2</v>
      </c>
      <c r="D16" s="174">
        <v>682.2</v>
      </c>
      <c r="E16" s="122">
        <v>153</v>
      </c>
      <c r="F16" s="121">
        <v>24</v>
      </c>
      <c r="G16" s="189">
        <f>ROUND(C18*C16,2)</f>
        <v>17006.59</v>
      </c>
      <c r="H16" s="199">
        <v>117</v>
      </c>
      <c r="I16" s="162">
        <f>ROUND(H18*H16,2)+0.01</f>
        <v>6887.77</v>
      </c>
      <c r="J16" s="162">
        <v>1124</v>
      </c>
      <c r="K16" s="200">
        <f>ROUND(J18*J16,2)</f>
        <v>9215.13</v>
      </c>
      <c r="L16" s="194">
        <f t="shared" si="1"/>
        <v>2100.2</v>
      </c>
      <c r="M16" s="147">
        <f t="shared" si="2"/>
        <v>33109.49</v>
      </c>
      <c r="N16" s="213">
        <v>33109.49</v>
      </c>
      <c r="O16" s="185">
        <f t="shared" si="3"/>
        <v>0</v>
      </c>
    </row>
    <row r="17" spans="1:15" s="13" customFormat="1" ht="33" customHeight="1" thickBot="1">
      <c r="A17" s="25"/>
      <c r="B17" s="136" t="s">
        <v>12</v>
      </c>
      <c r="C17" s="111">
        <f>SUM(C11:C16)</f>
        <v>3789.12</v>
      </c>
      <c r="D17" s="111">
        <f>SUM(D11:D16)</f>
        <v>3024.3999999999996</v>
      </c>
      <c r="E17" s="111">
        <f>SUM(E11:E16)</f>
        <v>628.72</v>
      </c>
      <c r="F17" s="111">
        <f>SUM(F11:F16)</f>
        <v>136</v>
      </c>
      <c r="G17" s="190">
        <f>SUM(G11:G16)</f>
        <v>75000</v>
      </c>
      <c r="H17" s="137">
        <f aca="true" t="shared" si="4" ref="H17:M17">SUM(H11:H16)</f>
        <v>637</v>
      </c>
      <c r="I17" s="138">
        <f t="shared" si="4"/>
        <v>37500</v>
      </c>
      <c r="J17" s="138">
        <f t="shared" si="4"/>
        <v>4574</v>
      </c>
      <c r="K17" s="201">
        <f t="shared" si="4"/>
        <v>37500</v>
      </c>
      <c r="L17" s="195">
        <f t="shared" si="4"/>
        <v>9000.119999999999</v>
      </c>
      <c r="M17" s="163">
        <f t="shared" si="4"/>
        <v>150000</v>
      </c>
      <c r="N17" s="214">
        <f>SUM(N11:N16)</f>
        <v>109393.07999999999</v>
      </c>
      <c r="O17" s="180">
        <f>SUM(O11:O16)</f>
        <v>40606.92</v>
      </c>
    </row>
    <row r="18" spans="1:15" s="43" customFormat="1" ht="33" customHeight="1" thickBot="1">
      <c r="A18" s="14"/>
      <c r="B18" s="60" t="s">
        <v>20</v>
      </c>
      <c r="C18" s="260">
        <f>ROUND(C7/C17,6)</f>
        <v>19.793514</v>
      </c>
      <c r="D18" s="261"/>
      <c r="E18" s="261"/>
      <c r="F18" s="261"/>
      <c r="G18" s="262"/>
      <c r="H18" s="258">
        <f>ROUND(H9/H17,6)</f>
        <v>58.869702</v>
      </c>
      <c r="I18" s="259"/>
      <c r="J18" s="259">
        <f>ROUND(J9/J17,6)</f>
        <v>8.198513</v>
      </c>
      <c r="K18" s="263"/>
      <c r="M18" s="44"/>
      <c r="N18" s="151"/>
      <c r="O18" s="151"/>
    </row>
    <row r="19" spans="1:15" s="33" customFormat="1" ht="30.75" customHeight="1" hidden="1" thickBot="1">
      <c r="A19" s="31"/>
      <c r="B19" s="93" t="s">
        <v>0</v>
      </c>
      <c r="C19" s="217" t="s">
        <v>17</v>
      </c>
      <c r="D19" s="254"/>
      <c r="E19" s="254"/>
      <c r="F19" s="254"/>
      <c r="G19" s="219"/>
      <c r="H19" s="217" t="s">
        <v>36</v>
      </c>
      <c r="I19" s="218"/>
      <c r="J19" s="218"/>
      <c r="K19" s="255"/>
      <c r="L19" s="16"/>
      <c r="M19" s="168">
        <f>M17+M24</f>
        <v>150000</v>
      </c>
      <c r="N19" s="165"/>
      <c r="O19" s="164"/>
    </row>
    <row r="20" spans="1:15" s="35" customFormat="1" ht="18.75" customHeight="1" hidden="1">
      <c r="A20" s="34"/>
      <c r="B20" s="64">
        <v>0</v>
      </c>
      <c r="C20" s="247">
        <f>B20</f>
        <v>0</v>
      </c>
      <c r="D20" s="248"/>
      <c r="E20" s="248"/>
      <c r="F20" s="248"/>
      <c r="G20" s="251"/>
      <c r="H20" s="247">
        <v>0</v>
      </c>
      <c r="I20" s="250"/>
      <c r="J20" s="250"/>
      <c r="K20" s="251"/>
      <c r="L20" s="17"/>
      <c r="M20" s="21"/>
      <c r="N20" s="150"/>
      <c r="O20" s="150"/>
    </row>
    <row r="21" spans="2:13" ht="12.75" customHeight="1" hidden="1">
      <c r="B21" s="265"/>
      <c r="C21" s="28"/>
      <c r="D21" s="55"/>
      <c r="E21" s="55"/>
      <c r="F21" s="55"/>
      <c r="G21" s="29"/>
      <c r="H21" s="252" t="s">
        <v>37</v>
      </c>
      <c r="I21" s="253"/>
      <c r="J21" s="253" t="s">
        <v>37</v>
      </c>
      <c r="K21" s="267"/>
      <c r="L21" s="94"/>
      <c r="M21" s="36"/>
    </row>
    <row r="22" spans="2:13" ht="15.75" customHeight="1" hidden="1" thickBot="1">
      <c r="B22" s="269"/>
      <c r="C22" s="95"/>
      <c r="D22" s="96"/>
      <c r="E22" s="96"/>
      <c r="F22" s="96"/>
      <c r="G22" s="97"/>
      <c r="H22" s="270">
        <f>ROUND(H20*50%,2)</f>
        <v>0</v>
      </c>
      <c r="I22" s="271"/>
      <c r="J22" s="272">
        <f>ROUND(H20*50%,2)</f>
        <v>0</v>
      </c>
      <c r="K22" s="273"/>
      <c r="L22" s="37"/>
      <c r="M22" s="36"/>
    </row>
    <row r="23" spans="1:15" ht="47.25" customHeight="1" hidden="1" thickBot="1">
      <c r="A23" s="26" t="s">
        <v>38</v>
      </c>
      <c r="B23" s="47" t="s">
        <v>10</v>
      </c>
      <c r="C23" s="99" t="s">
        <v>26</v>
      </c>
      <c r="D23" s="56" t="s">
        <v>27</v>
      </c>
      <c r="E23" s="56" t="s">
        <v>28</v>
      </c>
      <c r="F23" s="56" t="s">
        <v>29</v>
      </c>
      <c r="G23" s="23" t="s">
        <v>11</v>
      </c>
      <c r="H23" s="24" t="s">
        <v>4</v>
      </c>
      <c r="I23" s="23" t="s">
        <v>11</v>
      </c>
      <c r="J23" s="24" t="s">
        <v>4</v>
      </c>
      <c r="K23" s="23" t="s">
        <v>11</v>
      </c>
      <c r="L23" s="134" t="s">
        <v>5</v>
      </c>
      <c r="M23" s="142" t="s">
        <v>50</v>
      </c>
      <c r="N23" s="169" t="s">
        <v>47</v>
      </c>
      <c r="O23" s="170" t="s">
        <v>48</v>
      </c>
    </row>
    <row r="24" spans="1:15" s="1" customFormat="1" ht="35.25" customHeight="1" hidden="1" thickBot="1">
      <c r="A24" s="123">
        <v>8</v>
      </c>
      <c r="B24" s="124" t="s">
        <v>39</v>
      </c>
      <c r="C24" s="125">
        <f>D24+E24+F24</f>
        <v>98</v>
      </c>
      <c r="D24" s="126">
        <v>47</v>
      </c>
      <c r="E24" s="127">
        <v>36</v>
      </c>
      <c r="F24" s="128">
        <v>15</v>
      </c>
      <c r="G24" s="129">
        <f>C20</f>
        <v>0</v>
      </c>
      <c r="H24" s="130">
        <v>0</v>
      </c>
      <c r="I24" s="131">
        <v>0</v>
      </c>
      <c r="J24" s="132">
        <v>0</v>
      </c>
      <c r="K24" s="133">
        <v>0</v>
      </c>
      <c r="L24" s="171">
        <f>C24+H24+J24</f>
        <v>98</v>
      </c>
      <c r="M24" s="172">
        <f>B20</f>
        <v>0</v>
      </c>
      <c r="N24" s="175">
        <v>1000</v>
      </c>
      <c r="O24" s="176" t="e">
        <f>M24-#REF!-N24</f>
        <v>#REF!</v>
      </c>
    </row>
    <row r="25" spans="1:15" s="30" customFormat="1" ht="30" customHeight="1" hidden="1" thickBot="1">
      <c r="A25" s="274" t="s">
        <v>44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5"/>
      <c r="M25" s="275"/>
      <c r="N25" s="241"/>
      <c r="O25" s="241"/>
    </row>
    <row r="26" spans="1:15" s="102" customFormat="1" ht="24" customHeight="1" thickBot="1">
      <c r="A26" s="234" t="s">
        <v>40</v>
      </c>
      <c r="B26" s="235"/>
      <c r="C26" s="235"/>
      <c r="D26" s="235"/>
      <c r="E26" s="235"/>
      <c r="F26" s="235"/>
      <c r="G26" s="235"/>
      <c r="H26" s="236"/>
      <c r="I26" s="237">
        <f>M17+M24</f>
        <v>150000</v>
      </c>
      <c r="J26" s="238"/>
      <c r="K26" s="104"/>
      <c r="L26" s="239"/>
      <c r="M26" s="239"/>
      <c r="N26" s="220"/>
      <c r="O26" s="220"/>
    </row>
    <row r="27" spans="1:15" s="9" customFormat="1" ht="12.7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52"/>
      <c r="N27" s="183"/>
      <c r="O27" s="183"/>
    </row>
    <row r="28" ht="15.75" thickBot="1"/>
    <row r="29" spans="1:15" s="102" customFormat="1" ht="43.5" customHeight="1" thickBot="1">
      <c r="A29" s="234" t="s">
        <v>54</v>
      </c>
      <c r="B29" s="235"/>
      <c r="C29" s="235"/>
      <c r="D29" s="235"/>
      <c r="E29" s="235"/>
      <c r="F29" s="235"/>
      <c r="G29" s="235"/>
      <c r="H29" s="236"/>
      <c r="I29" s="237">
        <f>I26+RAD!H20</f>
        <v>250000.00062351997</v>
      </c>
      <c r="J29" s="238"/>
      <c r="K29" s="104"/>
      <c r="L29" s="239"/>
      <c r="M29" s="239"/>
      <c r="N29" s="240"/>
      <c r="O29" s="240"/>
    </row>
    <row r="30" spans="11:15" ht="30" customHeight="1">
      <c r="K30" s="181"/>
      <c r="L30" s="221"/>
      <c r="M30" s="221"/>
      <c r="N30" s="182"/>
      <c r="O30" s="182"/>
    </row>
  </sheetData>
  <sheetProtection/>
  <mergeCells count="41">
    <mergeCell ref="A25:K25"/>
    <mergeCell ref="L25:M25"/>
    <mergeCell ref="A26:H26"/>
    <mergeCell ref="I26:J26"/>
    <mergeCell ref="B21:B22"/>
    <mergeCell ref="H21:I21"/>
    <mergeCell ref="J21:K21"/>
    <mergeCell ref="H22:I22"/>
    <mergeCell ref="J22:K22"/>
    <mergeCell ref="A4:K4"/>
    <mergeCell ref="B8:B9"/>
    <mergeCell ref="J8:K8"/>
    <mergeCell ref="H20:K20"/>
    <mergeCell ref="C20:G20"/>
    <mergeCell ref="C5:K5"/>
    <mergeCell ref="L8:M8"/>
    <mergeCell ref="C19:G19"/>
    <mergeCell ref="H19:K19"/>
    <mergeCell ref="H18:I18"/>
    <mergeCell ref="C18:G18"/>
    <mergeCell ref="J18:K18"/>
    <mergeCell ref="L30:M30"/>
    <mergeCell ref="H6:K6"/>
    <mergeCell ref="A1:G1"/>
    <mergeCell ref="H9:I9"/>
    <mergeCell ref="J9:K9"/>
    <mergeCell ref="C7:G7"/>
    <mergeCell ref="H7:K7"/>
    <mergeCell ref="H8:I8"/>
    <mergeCell ref="C6:G6"/>
    <mergeCell ref="A3:K3"/>
    <mergeCell ref="L2:O3"/>
    <mergeCell ref="L4:O4"/>
    <mergeCell ref="L5:O5"/>
    <mergeCell ref="A29:H29"/>
    <mergeCell ref="I29:J29"/>
    <mergeCell ref="L29:M29"/>
    <mergeCell ref="N29:O29"/>
    <mergeCell ref="N25:O25"/>
    <mergeCell ref="L26:M26"/>
    <mergeCell ref="N26:O26"/>
  </mergeCells>
  <printOptions/>
  <pageMargins left="0.55" right="0.16" top="0.17" bottom="0.23" header="0.39" footer="0.21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="80" zoomScaleNormal="80" zoomScalePageLayoutView="0" workbookViewId="0" topLeftCell="A1">
      <selection activeCell="M11" sqref="M11"/>
    </sheetView>
  </sheetViews>
  <sheetFormatPr defaultColWidth="17.625" defaultRowHeight="15.75"/>
  <cols>
    <col min="1" max="1" width="4.125" style="8" customWidth="1"/>
    <col min="2" max="2" width="29.375" style="9" customWidth="1"/>
    <col min="3" max="3" width="10.625" style="9" customWidth="1"/>
    <col min="4" max="4" width="10.00390625" style="9" customWidth="1"/>
    <col min="5" max="5" width="9.25390625" style="9" customWidth="1"/>
    <col min="6" max="6" width="8.375" style="9" customWidth="1"/>
    <col min="7" max="7" width="12.00390625" style="9" customWidth="1"/>
    <col min="8" max="8" width="9.75390625" style="9" customWidth="1"/>
    <col min="9" max="9" width="11.125" style="9" customWidth="1"/>
    <col min="10" max="10" width="13.375" style="4" customWidth="1"/>
    <col min="11" max="11" width="16.375" style="2" customWidth="1"/>
    <col min="12" max="13" width="13.625" style="154" customWidth="1"/>
    <col min="14" max="16384" width="17.625" style="9" customWidth="1"/>
  </cols>
  <sheetData>
    <row r="1" spans="1:13" s="1" customFormat="1" ht="15.75" customHeight="1">
      <c r="A1" s="292" t="s">
        <v>8</v>
      </c>
      <c r="B1" s="292"/>
      <c r="C1" s="292"/>
      <c r="D1" s="292"/>
      <c r="E1" s="292"/>
      <c r="F1" s="292"/>
      <c r="G1" s="292"/>
      <c r="J1" s="140"/>
      <c r="L1" s="141" t="s">
        <v>35</v>
      </c>
      <c r="M1" s="153"/>
    </row>
    <row r="2" spans="9:11" ht="34.5" customHeight="1" thickBot="1">
      <c r="I2" s="10"/>
      <c r="J2" s="139"/>
      <c r="K2" s="139"/>
    </row>
    <row r="3" spans="2:13" ht="32.25" customHeight="1">
      <c r="B3" s="256" t="s">
        <v>49</v>
      </c>
      <c r="C3" s="256"/>
      <c r="D3" s="256"/>
      <c r="E3" s="256"/>
      <c r="F3" s="256"/>
      <c r="G3" s="256"/>
      <c r="H3" s="256"/>
      <c r="I3" s="69"/>
      <c r="J3" s="222" t="s">
        <v>56</v>
      </c>
      <c r="K3" s="223"/>
      <c r="L3" s="223"/>
      <c r="M3" s="224"/>
    </row>
    <row r="4" spans="2:13" ht="22.5" customHeight="1">
      <c r="B4" s="283" t="s">
        <v>18</v>
      </c>
      <c r="C4" s="283"/>
      <c r="D4" s="283"/>
      <c r="E4" s="283"/>
      <c r="F4" s="283"/>
      <c r="G4" s="283"/>
      <c r="H4" s="283"/>
      <c r="I4" s="39"/>
      <c r="J4" s="228" t="s">
        <v>53</v>
      </c>
      <c r="K4" s="229"/>
      <c r="L4" s="229"/>
      <c r="M4" s="230"/>
    </row>
    <row r="5" spans="3:13" ht="24.75" customHeight="1" thickBot="1">
      <c r="C5" s="284" t="s">
        <v>45</v>
      </c>
      <c r="D5" s="284"/>
      <c r="E5" s="284"/>
      <c r="F5" s="284"/>
      <c r="G5" s="284"/>
      <c r="H5" s="284"/>
      <c r="I5" s="284"/>
      <c r="J5" s="231" t="s">
        <v>57</v>
      </c>
      <c r="K5" s="232"/>
      <c r="L5" s="232"/>
      <c r="M5" s="233"/>
    </row>
    <row r="6" spans="2:10" ht="33.75" customHeight="1">
      <c r="B6" s="74" t="s">
        <v>13</v>
      </c>
      <c r="C6" s="278" t="s">
        <v>19</v>
      </c>
      <c r="D6" s="279"/>
      <c r="E6" s="279"/>
      <c r="F6" s="279"/>
      <c r="G6" s="280"/>
      <c r="H6" s="281" t="s">
        <v>14</v>
      </c>
      <c r="I6" s="282"/>
      <c r="J6" s="6"/>
    </row>
    <row r="7" spans="1:13" s="3" customFormat="1" ht="30" customHeight="1" thickBot="1">
      <c r="A7" s="38"/>
      <c r="B7" s="68">
        <v>100000</v>
      </c>
      <c r="C7" s="287">
        <f>ROUND(B7*90%,2)</f>
        <v>90000</v>
      </c>
      <c r="D7" s="288"/>
      <c r="E7" s="288"/>
      <c r="F7" s="288"/>
      <c r="G7" s="289"/>
      <c r="H7" s="290">
        <f>ROUND(B7*10%,2)</f>
        <v>10000</v>
      </c>
      <c r="I7" s="291"/>
      <c r="J7" s="298"/>
      <c r="K7" s="298"/>
      <c r="L7" s="143"/>
      <c r="M7" s="143"/>
    </row>
    <row r="8" spans="2:10" ht="21" customHeight="1" hidden="1">
      <c r="B8" s="52"/>
      <c r="C8" s="46"/>
      <c r="D8" s="46"/>
      <c r="E8" s="46"/>
      <c r="F8" s="46"/>
      <c r="G8" s="46"/>
      <c r="H8" s="40"/>
      <c r="I8" s="41"/>
      <c r="J8" s="7"/>
    </row>
    <row r="9" spans="2:10" ht="14.25" customHeight="1" hidden="1">
      <c r="B9" s="52"/>
      <c r="C9" s="46"/>
      <c r="D9" s="46"/>
      <c r="E9" s="46"/>
      <c r="F9" s="46"/>
      <c r="G9" s="46"/>
      <c r="H9" s="40"/>
      <c r="I9" s="41"/>
      <c r="J9" s="7"/>
    </row>
    <row r="10" spans="1:13" s="5" customFormat="1" ht="48.75" customHeight="1" thickBot="1">
      <c r="A10" s="48" t="s">
        <v>15</v>
      </c>
      <c r="B10" s="53" t="s">
        <v>10</v>
      </c>
      <c r="C10" s="65" t="s">
        <v>26</v>
      </c>
      <c r="D10" s="57" t="s">
        <v>27</v>
      </c>
      <c r="E10" s="59" t="s">
        <v>28</v>
      </c>
      <c r="F10" s="63" t="s">
        <v>29</v>
      </c>
      <c r="G10" s="58" t="s">
        <v>11</v>
      </c>
      <c r="H10" s="42" t="s">
        <v>16</v>
      </c>
      <c r="I10" s="45" t="s">
        <v>11</v>
      </c>
      <c r="J10" s="207" t="s">
        <v>5</v>
      </c>
      <c r="K10" s="142" t="s">
        <v>55</v>
      </c>
      <c r="L10" s="210" t="s">
        <v>47</v>
      </c>
      <c r="M10" s="211" t="s">
        <v>48</v>
      </c>
    </row>
    <row r="11" spans="1:13" s="5" customFormat="1" ht="36.75" customHeight="1">
      <c r="A11" s="54">
        <v>2</v>
      </c>
      <c r="B11" s="71" t="s">
        <v>33</v>
      </c>
      <c r="C11" s="66">
        <f aca="true" t="shared" si="0" ref="C11:C16">D11+E11+F11</f>
        <v>707.05</v>
      </c>
      <c r="D11" s="178">
        <v>518.05</v>
      </c>
      <c r="E11" s="88">
        <v>154</v>
      </c>
      <c r="F11" s="88">
        <v>35</v>
      </c>
      <c r="G11" s="106">
        <f>C11*C18</f>
        <v>26952.807513349995</v>
      </c>
      <c r="H11" s="91">
        <v>30</v>
      </c>
      <c r="I11" s="62">
        <f>H11*H18</f>
        <v>5000.00001</v>
      </c>
      <c r="J11" s="208">
        <f aca="true" t="shared" si="1" ref="J11:J16">C11+H11</f>
        <v>737.05</v>
      </c>
      <c r="K11" s="157">
        <f aca="true" t="shared" si="2" ref="K11:K16">G11+I11</f>
        <v>31952.807523349995</v>
      </c>
      <c r="L11" s="215">
        <v>11952.81</v>
      </c>
      <c r="M11" s="209">
        <f aca="true" t="shared" si="3" ref="M11:M16">K11-L11</f>
        <v>19999.997523349994</v>
      </c>
    </row>
    <row r="12" spans="1:13" s="75" customFormat="1" ht="36.75" customHeight="1">
      <c r="A12" s="49">
        <v>3</v>
      </c>
      <c r="B12" s="109" t="s">
        <v>42</v>
      </c>
      <c r="C12" s="105">
        <f>D12+E12+F12</f>
        <v>305</v>
      </c>
      <c r="D12" s="90">
        <v>182</v>
      </c>
      <c r="E12" s="88">
        <v>88</v>
      </c>
      <c r="F12" s="88">
        <v>35</v>
      </c>
      <c r="G12" s="106">
        <f>C12*C18</f>
        <v>11626.626535</v>
      </c>
      <c r="H12" s="107">
        <v>30</v>
      </c>
      <c r="I12" s="108">
        <f>H12*H18</f>
        <v>5000.00001</v>
      </c>
      <c r="J12" s="208">
        <f t="shared" si="1"/>
        <v>335</v>
      </c>
      <c r="K12" s="158">
        <f>G12+I12</f>
        <v>16626.626545</v>
      </c>
      <c r="L12" s="216">
        <v>6626.63</v>
      </c>
      <c r="M12" s="202">
        <f t="shared" si="3"/>
        <v>9999.996544999998</v>
      </c>
    </row>
    <row r="13" spans="1:13" s="75" customFormat="1" ht="36.75" customHeight="1">
      <c r="A13" s="54">
        <v>4</v>
      </c>
      <c r="B13" s="203" t="s">
        <v>51</v>
      </c>
      <c r="C13" s="105">
        <f>D13+E13+F13</f>
        <v>688</v>
      </c>
      <c r="D13" s="90">
        <v>582</v>
      </c>
      <c r="E13" s="88">
        <v>71</v>
      </c>
      <c r="F13" s="88">
        <v>35</v>
      </c>
      <c r="G13" s="106">
        <f>C13*C18</f>
        <v>26226.619855999998</v>
      </c>
      <c r="H13" s="179">
        <v>0</v>
      </c>
      <c r="I13" s="177">
        <v>0</v>
      </c>
      <c r="J13" s="208">
        <f t="shared" si="1"/>
        <v>688</v>
      </c>
      <c r="K13" s="158">
        <f>G13+I13</f>
        <v>26226.619855999998</v>
      </c>
      <c r="L13" s="216">
        <v>16226.62</v>
      </c>
      <c r="M13" s="202">
        <f t="shared" si="3"/>
        <v>9999.999855999997</v>
      </c>
    </row>
    <row r="14" spans="1:13" s="75" customFormat="1" ht="36.75" customHeight="1">
      <c r="A14" s="49">
        <v>5</v>
      </c>
      <c r="B14" s="203" t="s">
        <v>52</v>
      </c>
      <c r="C14" s="105">
        <f>D14+E14+F14</f>
        <v>274.33</v>
      </c>
      <c r="D14" s="90">
        <v>188</v>
      </c>
      <c r="E14" s="88">
        <v>59.33</v>
      </c>
      <c r="F14" s="88">
        <v>27</v>
      </c>
      <c r="G14" s="106">
        <f>C14*C18</f>
        <v>10457.483466709999</v>
      </c>
      <c r="H14" s="179">
        <v>0</v>
      </c>
      <c r="I14" s="177">
        <v>0</v>
      </c>
      <c r="J14" s="208">
        <f t="shared" si="1"/>
        <v>274.33</v>
      </c>
      <c r="K14" s="158">
        <f>G14+I14</f>
        <v>10457.483466709999</v>
      </c>
      <c r="L14" s="216">
        <v>6000</v>
      </c>
      <c r="M14" s="202">
        <f t="shared" si="3"/>
        <v>4457.4834667099985</v>
      </c>
    </row>
    <row r="15" spans="1:13" s="75" customFormat="1" ht="36.75" customHeight="1">
      <c r="A15" s="54">
        <v>6</v>
      </c>
      <c r="B15" s="72" t="s">
        <v>30</v>
      </c>
      <c r="C15" s="66">
        <f t="shared" si="0"/>
        <v>240.32999999999998</v>
      </c>
      <c r="D15" s="178">
        <v>144</v>
      </c>
      <c r="E15" s="88">
        <v>61.33</v>
      </c>
      <c r="F15" s="88">
        <v>35</v>
      </c>
      <c r="G15" s="67">
        <f>C15*C18</f>
        <v>9161.40050871</v>
      </c>
      <c r="H15" s="50">
        <v>0</v>
      </c>
      <c r="I15" s="51">
        <v>0</v>
      </c>
      <c r="J15" s="208">
        <f t="shared" si="1"/>
        <v>240.32999999999998</v>
      </c>
      <c r="K15" s="158">
        <f t="shared" si="2"/>
        <v>9161.40050871</v>
      </c>
      <c r="L15" s="216">
        <v>6000</v>
      </c>
      <c r="M15" s="202">
        <f t="shared" si="3"/>
        <v>3161.4005087099995</v>
      </c>
    </row>
    <row r="16" spans="1:13" s="75" customFormat="1" ht="36.75" customHeight="1" thickBot="1">
      <c r="A16" s="49">
        <v>7</v>
      </c>
      <c r="B16" s="73" t="s">
        <v>31</v>
      </c>
      <c r="C16" s="66">
        <f t="shared" si="0"/>
        <v>146.25</v>
      </c>
      <c r="D16" s="90">
        <v>73.25</v>
      </c>
      <c r="E16" s="88">
        <v>56</v>
      </c>
      <c r="F16" s="88">
        <v>17</v>
      </c>
      <c r="G16" s="67">
        <f>C16*C18</f>
        <v>5575.062723749999</v>
      </c>
      <c r="H16" s="61">
        <v>0</v>
      </c>
      <c r="I16" s="62">
        <v>0</v>
      </c>
      <c r="J16" s="208">
        <f t="shared" si="1"/>
        <v>146.25</v>
      </c>
      <c r="K16" s="158">
        <f t="shared" si="2"/>
        <v>5575.062723749999</v>
      </c>
      <c r="L16" s="216">
        <v>4575.06</v>
      </c>
      <c r="M16" s="202">
        <f t="shared" si="3"/>
        <v>1000.002723749999</v>
      </c>
    </row>
    <row r="17" spans="1:13" s="78" customFormat="1" ht="42.75" customHeight="1" thickBot="1">
      <c r="A17" s="76"/>
      <c r="B17" s="77" t="s">
        <v>43</v>
      </c>
      <c r="C17" s="166">
        <f aca="true" t="shared" si="4" ref="C17:M17">SUM(C11:C16)</f>
        <v>2360.96</v>
      </c>
      <c r="D17" s="166">
        <f t="shared" si="4"/>
        <v>1687.3</v>
      </c>
      <c r="E17" s="166">
        <f t="shared" si="4"/>
        <v>489.65999999999997</v>
      </c>
      <c r="F17" s="166">
        <f t="shared" si="4"/>
        <v>184</v>
      </c>
      <c r="G17" s="166">
        <f t="shared" si="4"/>
        <v>90000.00060351999</v>
      </c>
      <c r="H17" s="166">
        <f t="shared" si="4"/>
        <v>60</v>
      </c>
      <c r="I17" s="206">
        <f t="shared" si="4"/>
        <v>10000.00002</v>
      </c>
      <c r="J17" s="89">
        <f t="shared" si="4"/>
        <v>2420.96</v>
      </c>
      <c r="K17" s="167">
        <f t="shared" si="4"/>
        <v>100000.00062351997</v>
      </c>
      <c r="L17" s="204">
        <f t="shared" si="4"/>
        <v>51381.119999999995</v>
      </c>
      <c r="M17" s="205">
        <f t="shared" si="4"/>
        <v>48618.88062351999</v>
      </c>
    </row>
    <row r="18" spans="1:13" s="75" customFormat="1" ht="33.75" customHeight="1" thickBot="1">
      <c r="A18" s="79"/>
      <c r="B18" s="82" t="s">
        <v>22</v>
      </c>
      <c r="C18" s="285">
        <f>ROUND(C7/C17,6)</f>
        <v>38.120087</v>
      </c>
      <c r="D18" s="293"/>
      <c r="E18" s="293"/>
      <c r="F18" s="293"/>
      <c r="G18" s="294"/>
      <c r="H18" s="285">
        <f>ROUND(H7/H17,6)</f>
        <v>166.666667</v>
      </c>
      <c r="I18" s="286"/>
      <c r="J18" s="80"/>
      <c r="K18" s="78"/>
      <c r="L18" s="155"/>
      <c r="M18" s="155"/>
    </row>
    <row r="19" spans="1:13" s="85" customFormat="1" ht="13.5" customHeight="1" hidden="1" thickBot="1">
      <c r="A19" s="81"/>
      <c r="B19" s="82" t="s">
        <v>21</v>
      </c>
      <c r="C19" s="299" t="e">
        <f>ROUND(#REF!/#REF!,6)</f>
        <v>#REF!</v>
      </c>
      <c r="D19" s="300"/>
      <c r="E19" s="300"/>
      <c r="F19" s="300"/>
      <c r="G19" s="301"/>
      <c r="H19" s="299" t="e">
        <f>ROUND(#REF!/#REF!,6)</f>
        <v>#REF!</v>
      </c>
      <c r="I19" s="302"/>
      <c r="J19" s="83"/>
      <c r="K19" s="84"/>
      <c r="L19" s="156"/>
      <c r="M19" s="156"/>
    </row>
    <row r="20" spans="1:13" s="103" customFormat="1" ht="34.5" customHeight="1" thickBot="1">
      <c r="A20" s="303" t="s">
        <v>41</v>
      </c>
      <c r="B20" s="304"/>
      <c r="C20" s="304"/>
      <c r="D20" s="304"/>
      <c r="E20" s="304"/>
      <c r="F20" s="304"/>
      <c r="G20" s="304"/>
      <c r="H20" s="237">
        <f>K17</f>
        <v>100000.00062351997</v>
      </c>
      <c r="I20" s="238"/>
      <c r="J20" s="295"/>
      <c r="K20" s="295"/>
      <c r="L20" s="295"/>
      <c r="M20" s="295"/>
    </row>
    <row r="21" spans="2:13" ht="12" customHeight="1" thickBot="1">
      <c r="B21" s="144"/>
      <c r="C21" s="144"/>
      <c r="D21" s="144"/>
      <c r="E21" s="144"/>
      <c r="F21" s="144"/>
      <c r="G21" s="144"/>
      <c r="H21" s="144"/>
      <c r="I21" s="144"/>
      <c r="J21" s="159"/>
      <c r="K21" s="159"/>
      <c r="L21" s="46"/>
      <c r="M21" s="46"/>
    </row>
    <row r="22" spans="1:13" s="12" customFormat="1" ht="21.75" customHeight="1" thickBot="1">
      <c r="A22" s="276"/>
      <c r="B22" s="276"/>
      <c r="C22" s="276"/>
      <c r="D22" s="276"/>
      <c r="E22" s="276"/>
      <c r="F22" s="276"/>
      <c r="G22" s="276"/>
      <c r="H22" s="276"/>
      <c r="I22" s="276"/>
      <c r="J22" s="277"/>
      <c r="K22" s="277"/>
      <c r="L22" s="296"/>
      <c r="M22" s="297"/>
    </row>
    <row r="23" spans="10:11" ht="18">
      <c r="J23" s="86"/>
      <c r="K23" s="87"/>
    </row>
  </sheetData>
  <sheetProtection/>
  <mergeCells count="23">
    <mergeCell ref="C19:G19"/>
    <mergeCell ref="H19:I19"/>
    <mergeCell ref="A20:G20"/>
    <mergeCell ref="H20:I20"/>
    <mergeCell ref="L20:M20"/>
    <mergeCell ref="L22:M22"/>
    <mergeCell ref="J7:K7"/>
    <mergeCell ref="J20:K20"/>
    <mergeCell ref="H18:I18"/>
    <mergeCell ref="C7:G7"/>
    <mergeCell ref="H7:I7"/>
    <mergeCell ref="A1:G1"/>
    <mergeCell ref="C18:G18"/>
    <mergeCell ref="J3:M3"/>
    <mergeCell ref="J4:M4"/>
    <mergeCell ref="J5:M5"/>
    <mergeCell ref="A22:I22"/>
    <mergeCell ref="J22:K22"/>
    <mergeCell ref="C6:G6"/>
    <mergeCell ref="H6:I6"/>
    <mergeCell ref="B3:H3"/>
    <mergeCell ref="B4:H4"/>
    <mergeCell ref="C5:I5"/>
  </mergeCells>
  <printOptions/>
  <pageMargins left="0.56" right="0.24" top="0.44" bottom="0.27" header="0.17" footer="0.27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StefanS</dc:creator>
  <cp:keywords/>
  <dc:description/>
  <cp:lastModifiedBy>marinela.ichim</cp:lastModifiedBy>
  <cp:lastPrinted>2022-11-15T07:37:54Z</cp:lastPrinted>
  <dcterms:created xsi:type="dcterms:W3CDTF">2010-04-21T13:22:55Z</dcterms:created>
  <dcterms:modified xsi:type="dcterms:W3CDTF">2022-11-21T15:28:45Z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