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582" activeTab="0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<sst xmlns="http://schemas.openxmlformats.org/spreadsheetml/2006/main" count="116" uniqueCount="73">
  <si>
    <t>Valoare totala repartizata pe criterii, din care:</t>
  </si>
  <si>
    <t xml:space="preserve">NR. CRT. </t>
  </si>
  <si>
    <t>SC DIAMED CENTER S.R.L.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</si>
  <si>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</si>
  <si>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</si>
  <si>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</si>
  <si>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</si>
  <si>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</si>
  <si>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</si>
  <si>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</si>
  <si>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</si>
  <si>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</si>
  <si>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</si>
  <si>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</si>
  <si>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</si>
  <si>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</si>
  <si>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</si>
  <si>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</si>
  <si>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</si>
  <si>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</si>
  <si>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</si>
  <si>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</si>
  <si>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</si>
  <si>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Spital Judetean - radiologie imagistica ambulatoriu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</si>
  <si>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</si>
  <si>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</si>
  <si>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</si>
  <si>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</si>
  <si>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</si>
  <si>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</si>
  <si>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</si>
  <si>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MEDCENTER - punct de lucru BRAILA</t>
  </si>
  <si>
    <t>SC RIM DR. BANCEANU ELENA</t>
  </si>
  <si>
    <t>SC RIM DR. COSMESCU PETRE</t>
  </si>
  <si>
    <t>SC INVESTIGATII PRAXIS</t>
  </si>
  <si>
    <t>Sp de Pneumoftiziologie - radiologie ambulatoriu</t>
  </si>
  <si>
    <t xml:space="preserve">Anexa 1 </t>
  </si>
  <si>
    <t>Anexa 2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</si>
  <si>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</si>
  <si>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</si>
  <si>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</si>
  <si>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</si>
  <si>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</si>
  <si>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</si>
  <si>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</si>
  <si>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DR. MARDARE SEBASTIAN -EKO</t>
  </si>
  <si>
    <t>DR CRISTEA ELENA - EKO</t>
  </si>
  <si>
    <t>RADOVA MEDICAL - EKO</t>
  </si>
  <si>
    <t>DR. VODA RALUCA - EKO</t>
  </si>
  <si>
    <t>DR.Stamate Maria-Magdalena- Rad dent.</t>
  </si>
  <si>
    <t>Policlinica copii "VENETIA" - EKO</t>
  </si>
  <si>
    <t>TOTAL furnizori locali RADIOLOGIE - IMAGISTICA</t>
  </si>
  <si>
    <t>Spital FAUREI - EKO cabinete spec.</t>
  </si>
  <si>
    <t>SP JUDETEAN - EKO cabinete spec.</t>
  </si>
  <si>
    <t xml:space="preserve">*) NOTA1: Pentru laboratoarele de anatomie-patologica nu se aplica Criteriul de calitate. </t>
  </si>
  <si>
    <t>cf Filei de buget cu nr. DG 1949/28.06.2021</t>
  </si>
  <si>
    <t>criterii conform Anexei 19 din Normele de aplicare la H.G. nr.696/2021</t>
  </si>
  <si>
    <t>SC NEWVITALCLINIC SRL</t>
  </si>
  <si>
    <t>Credit de angajament AUG-DEC2021</t>
  </si>
  <si>
    <t>Suma pentru AUG-DEC 2021</t>
  </si>
  <si>
    <t>AUG2021</t>
  </si>
  <si>
    <t>SEP2021</t>
  </si>
  <si>
    <t>OCT 2021</t>
  </si>
  <si>
    <t>NOV 2021</t>
  </si>
  <si>
    <t>DEC 2021</t>
  </si>
  <si>
    <t>]i Notei de fundamentare nr. 19553 / 21.07.2021</t>
  </si>
  <si>
    <t>CALCULUL SUMELOR alocate pentru perioada AUGUST - DECEMBRIE 2021</t>
  </si>
  <si>
    <t>TRIMESTRIALIZARE PARACLINICE conform FILEI DE BUGET</t>
  </si>
  <si>
    <t>TRIM IV</t>
  </si>
  <si>
    <t>IULIE</t>
  </si>
  <si>
    <t>AUG</t>
  </si>
  <si>
    <t>SEPT</t>
  </si>
  <si>
    <t xml:space="preserve">TOTAL/TRIM= 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</si>
</sst>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0"/>
    <numFmt numFmtId="166" formatCode="#,##0.000000000000000000"/>
    <numFmt numFmtId="167" formatCode="#,##0.0000000000"/>
    <numFmt numFmtId="168" formatCode="#,##0.00000000"/>
    <numFmt numFmtId="169" formatCode="0.000000"/>
    <numFmt numFmtId="170" formatCode="#,##0.000"/>
  </numFmts>
  <fonts count="49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b/>
      <sz val="13"/>
      <name val="TimesRomanR"/>
      <family val="0"/>
    </font>
    <font>
      <sz val="10"/>
      <name val="Times New Roman"/>
      <family val="0"/>
    </font>
    <font>
      <sz val="8"/>
      <name val="Times New Roman"/>
      <family val="0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i/>
      <sz val="18"/>
      <color indexed="8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sz val="16"/>
      <name val="TimesRomanR"/>
      <family val="0"/>
    </font>
    <font>
      <b/>
      <i/>
      <sz val="16"/>
      <color indexed="8"/>
      <name val="TimesRoman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6" fillId="3" borderId="0" applyNumberFormat="0" applyBorder="0" applyAlignment="0" applyProtection="0"/>
    <xf numFmtId="0" fontId="40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1" applyNumberFormat="0" applyAlignment="0" applyProtection="0"/>
    <xf numFmtId="0" fontId="41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19" xfId="0" applyNumberFormat="1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5" fillId="0" borderId="2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wrapText="1"/>
    </xf>
    <xf numFmtId="4" fontId="5" fillId="0" borderId="2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wrapText="1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10" fillId="20" borderId="14" xfId="0" applyNumberFormat="1" applyFont="1" applyFill="1" applyBorder="1" applyAlignment="1">
      <alignment horizont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6" fillId="4" borderId="38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4" fontId="15" fillId="20" borderId="14" xfId="0" applyNumberFormat="1" applyFont="1" applyFill="1" applyBorder="1" applyAlignment="1">
      <alignment horizontal="center" vertical="center" wrapText="1"/>
    </xf>
    <xf numFmtId="4" fontId="6" fillId="20" borderId="21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25" borderId="14" xfId="0" applyNumberFormat="1" applyFont="1" applyFill="1" applyBorder="1" applyAlignment="1">
      <alignment horizontal="center" vertical="center" wrapText="1"/>
    </xf>
    <xf numFmtId="4" fontId="5" fillId="25" borderId="25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22" borderId="25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" fontId="12" fillId="0" borderId="41" xfId="0" applyNumberFormat="1" applyFont="1" applyBorder="1" applyAlignment="1">
      <alignment horizontal="center" wrapText="1"/>
    </xf>
    <xf numFmtId="4" fontId="12" fillId="0" borderId="42" xfId="0" applyNumberFormat="1" applyFont="1" applyBorder="1" applyAlignment="1">
      <alignment horizontal="center" wrapText="1"/>
    </xf>
    <xf numFmtId="4" fontId="12" fillId="0" borderId="43" xfId="0" applyNumberFormat="1" applyFont="1" applyBorder="1" applyAlignment="1">
      <alignment horizontal="center" wrapText="1"/>
    </xf>
    <xf numFmtId="4" fontId="21" fillId="0" borderId="25" xfId="0" applyNumberFormat="1" applyFont="1" applyBorder="1" applyAlignment="1">
      <alignment horizontal="center" vertical="center" wrapText="1"/>
    </xf>
    <xf numFmtId="4" fontId="9" fillId="0" borderId="44" xfId="0" applyNumberFormat="1" applyFont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4" fontId="10" fillId="4" borderId="12" xfId="0" applyNumberFormat="1" applyFont="1" applyFill="1" applyBorder="1" applyAlignment="1" quotePrefix="1">
      <alignment horizontal="center" wrapText="1"/>
    </xf>
    <xf numFmtId="4" fontId="10" fillId="4" borderId="44" xfId="0" applyNumberFormat="1" applyFont="1" applyFill="1" applyBorder="1" applyAlignment="1" quotePrefix="1">
      <alignment horizontal="center" wrapText="1"/>
    </xf>
    <xf numFmtId="3" fontId="0" fillId="0" borderId="0" xfId="0" applyNumberFormat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3" fontId="10" fillId="24" borderId="25" xfId="0" applyNumberFormat="1" applyFont="1" applyFill="1" applyBorder="1" applyAlignment="1" quotePrefix="1">
      <alignment horizontal="center" wrapText="1"/>
    </xf>
    <xf numFmtId="3" fontId="10" fillId="4" borderId="46" xfId="0" applyNumberFormat="1" applyFont="1" applyFill="1" applyBorder="1" applyAlignment="1" quotePrefix="1">
      <alignment horizontal="center" wrapText="1"/>
    </xf>
    <xf numFmtId="3" fontId="10" fillId="4" borderId="12" xfId="0" applyNumberFormat="1" applyFont="1" applyFill="1" applyBorder="1" applyAlignment="1" quotePrefix="1">
      <alignment horizontal="center" wrapText="1"/>
    </xf>
    <xf numFmtId="3" fontId="8" fillId="0" borderId="0" xfId="0" applyNumberFormat="1" applyFont="1" applyAlignment="1">
      <alignment wrapText="1"/>
    </xf>
    <xf numFmtId="3" fontId="9" fillId="0" borderId="0" xfId="0" applyNumberFormat="1" applyFont="1" applyAlignment="1">
      <alignment wrapText="1"/>
    </xf>
    <xf numFmtId="3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4" fontId="29" fillId="22" borderId="25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 quotePrefix="1">
      <alignment wrapText="1"/>
    </xf>
    <xf numFmtId="3" fontId="8" fillId="0" borderId="0" xfId="0" applyNumberFormat="1" applyFont="1" applyBorder="1" applyAlignment="1">
      <alignment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wrapText="1"/>
    </xf>
    <xf numFmtId="3" fontId="18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Alignment="1">
      <alignment wrapText="1"/>
    </xf>
    <xf numFmtId="3" fontId="8" fillId="0" borderId="0" xfId="0" applyNumberFormat="1" applyFont="1" applyFill="1" applyAlignment="1">
      <alignment wrapText="1"/>
    </xf>
    <xf numFmtId="3" fontId="28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wrapText="1"/>
    </xf>
    <xf numFmtId="3" fontId="8" fillId="0" borderId="0" xfId="0" applyNumberFormat="1" applyFont="1" applyAlignment="1">
      <alignment horizontal="center" wrapText="1"/>
    </xf>
    <xf numFmtId="3" fontId="6" fillId="24" borderId="5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6" fillId="20" borderId="15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4" fontId="2" fillId="0" borderId="52" xfId="0" applyNumberFormat="1" applyFont="1" applyBorder="1" applyAlignment="1">
      <alignment horizontal="center" vertical="center" wrapText="1"/>
    </xf>
    <xf numFmtId="4" fontId="5" fillId="0" borderId="53" xfId="0" applyNumberFormat="1" applyFont="1" applyBorder="1" applyAlignment="1">
      <alignment horizontal="center" vertical="center" wrapText="1"/>
    </xf>
    <xf numFmtId="4" fontId="6" fillId="25" borderId="25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4" fontId="10" fillId="24" borderId="25" xfId="0" applyNumberFormat="1" applyFont="1" applyFill="1" applyBorder="1" applyAlignment="1" quotePrefix="1">
      <alignment horizontal="center" wrapText="1"/>
    </xf>
    <xf numFmtId="4" fontId="8" fillId="22" borderId="25" xfId="0" applyNumberFormat="1" applyFont="1" applyFill="1" applyBorder="1" applyAlignment="1">
      <alignment horizont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20" borderId="43" xfId="0" applyNumberFormat="1" applyFont="1" applyFill="1" applyBorder="1" applyAlignment="1">
      <alignment horizontal="center" vertical="center" wrapText="1"/>
    </xf>
    <xf numFmtId="4" fontId="10" fillId="0" borderId="50" xfId="0" applyNumberFormat="1" applyFont="1" applyBorder="1" applyAlignment="1">
      <alignment wrapText="1"/>
    </xf>
    <xf numFmtId="4" fontId="8" fillId="20" borderId="40" xfId="0" applyNumberFormat="1" applyFont="1" applyFill="1" applyBorder="1" applyAlignment="1">
      <alignment wrapText="1"/>
    </xf>
    <xf numFmtId="4" fontId="22" fillId="22" borderId="5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4" fontId="8" fillId="20" borderId="10" xfId="0" applyNumberFormat="1" applyFont="1" applyFill="1" applyBorder="1" applyAlignment="1">
      <alignment wrapText="1"/>
    </xf>
    <xf numFmtId="0" fontId="9" fillId="0" borderId="54" xfId="0" applyFont="1" applyBorder="1" applyAlignment="1">
      <alignment horizontal="left" vertical="center" wrapText="1"/>
    </xf>
    <xf numFmtId="4" fontId="10" fillId="0" borderId="39" xfId="0" applyNumberFormat="1" applyFont="1" applyFill="1" applyBorder="1" applyAlignment="1">
      <alignment wrapText="1"/>
    </xf>
    <xf numFmtId="4" fontId="13" fillId="0" borderId="39" xfId="0" applyNumberFormat="1" applyFont="1" applyFill="1" applyBorder="1" applyAlignment="1">
      <alignment wrapText="1"/>
    </xf>
    <xf numFmtId="4" fontId="13" fillId="0" borderId="39" xfId="0" applyNumberFormat="1" applyFont="1" applyBorder="1" applyAlignment="1">
      <alignment wrapText="1"/>
    </xf>
    <xf numFmtId="4" fontId="10" fillId="0" borderId="39" xfId="0" applyNumberFormat="1" applyFont="1" applyBorder="1" applyAlignment="1">
      <alignment wrapText="1"/>
    </xf>
    <xf numFmtId="2" fontId="13" fillId="0" borderId="39" xfId="0" applyNumberFormat="1" applyFont="1" applyBorder="1" applyAlignment="1">
      <alignment wrapText="1"/>
    </xf>
    <xf numFmtId="4" fontId="8" fillId="20" borderId="39" xfId="0" applyNumberFormat="1" applyFont="1" applyFill="1" applyBorder="1" applyAlignment="1">
      <alignment wrapText="1"/>
    </xf>
    <xf numFmtId="0" fontId="9" fillId="0" borderId="55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4" fontId="10" fillId="0" borderId="57" xfId="0" applyNumberFormat="1" applyFont="1" applyBorder="1" applyAlignment="1">
      <alignment wrapText="1"/>
    </xf>
    <xf numFmtId="4" fontId="13" fillId="0" borderId="57" xfId="0" applyNumberFormat="1" applyFont="1" applyBorder="1" applyAlignment="1">
      <alignment wrapText="1"/>
    </xf>
    <xf numFmtId="4" fontId="13" fillId="0" borderId="57" xfId="0" applyNumberFormat="1" applyFont="1" applyFill="1" applyBorder="1" applyAlignment="1">
      <alignment wrapText="1"/>
    </xf>
    <xf numFmtId="2" fontId="13" fillId="0" borderId="57" xfId="0" applyNumberFormat="1" applyFont="1" applyBorder="1" applyAlignment="1">
      <alignment wrapText="1"/>
    </xf>
    <xf numFmtId="4" fontId="8" fillId="20" borderId="57" xfId="0" applyNumberFormat="1" applyFont="1" applyFill="1" applyBorder="1" applyAlignment="1">
      <alignment wrapText="1"/>
    </xf>
    <xf numFmtId="4" fontId="8" fillId="22" borderId="58" xfId="0" applyNumberFormat="1" applyFont="1" applyFill="1" applyBorder="1" applyAlignment="1">
      <alignment horizontal="right" wrapText="1"/>
    </xf>
    <xf numFmtId="4" fontId="8" fillId="22" borderId="31" xfId="0" applyNumberFormat="1" applyFont="1" applyFill="1" applyBorder="1" applyAlignment="1">
      <alignment horizontal="right" wrapText="1"/>
    </xf>
    <xf numFmtId="4" fontId="8" fillId="22" borderId="59" xfId="0" applyNumberFormat="1" applyFont="1" applyFill="1" applyBorder="1" applyAlignment="1">
      <alignment horizontal="right" wrapText="1"/>
    </xf>
    <xf numFmtId="3" fontId="10" fillId="24" borderId="33" xfId="0" applyNumberFormat="1" applyFont="1" applyFill="1" applyBorder="1" applyAlignment="1" quotePrefix="1">
      <alignment horizontal="center" wrapText="1"/>
    </xf>
    <xf numFmtId="4" fontId="10" fillId="24" borderId="33" xfId="0" applyNumberFormat="1" applyFont="1" applyFill="1" applyBorder="1" applyAlignment="1" quotePrefix="1">
      <alignment horizontal="center" wrapText="1"/>
    </xf>
    <xf numFmtId="3" fontId="10" fillId="4" borderId="44" xfId="0" applyNumberFormat="1" applyFont="1" applyFill="1" applyBorder="1" applyAlignment="1" quotePrefix="1">
      <alignment horizontal="center" wrapText="1"/>
    </xf>
    <xf numFmtId="4" fontId="8" fillId="4" borderId="42" xfId="0" applyNumberFormat="1" applyFont="1" applyFill="1" applyBorder="1" applyAlignment="1">
      <alignment wrapText="1"/>
    </xf>
    <xf numFmtId="3" fontId="8" fillId="24" borderId="10" xfId="0" applyNumberFormat="1" applyFont="1" applyFill="1" applyBorder="1" applyAlignment="1">
      <alignment horizontal="center" wrapText="1"/>
    </xf>
    <xf numFmtId="3" fontId="8" fillId="4" borderId="10" xfId="0" applyNumberFormat="1" applyFont="1" applyFill="1" applyBorder="1" applyAlignment="1">
      <alignment wrapText="1"/>
    </xf>
    <xf numFmtId="3" fontId="8" fillId="24" borderId="54" xfId="0" applyNumberFormat="1" applyFont="1" applyFill="1" applyBorder="1" applyAlignment="1">
      <alignment horizontal="center" wrapText="1"/>
    </xf>
    <xf numFmtId="3" fontId="8" fillId="24" borderId="39" xfId="0" applyNumberFormat="1" applyFont="1" applyFill="1" applyBorder="1" applyAlignment="1">
      <alignment horizontal="center" wrapText="1"/>
    </xf>
    <xf numFmtId="3" fontId="8" fillId="4" borderId="39" xfId="0" applyNumberFormat="1" applyFont="1" applyFill="1" applyBorder="1" applyAlignment="1">
      <alignment wrapText="1"/>
    </xf>
    <xf numFmtId="4" fontId="8" fillId="4" borderId="36" xfId="0" applyNumberFormat="1" applyFont="1" applyFill="1" applyBorder="1" applyAlignment="1">
      <alignment wrapText="1"/>
    </xf>
    <xf numFmtId="3" fontId="8" fillId="24" borderId="55" xfId="0" applyNumberFormat="1" applyFont="1" applyFill="1" applyBorder="1" applyAlignment="1">
      <alignment horizontal="center" wrapText="1"/>
    </xf>
    <xf numFmtId="4" fontId="8" fillId="4" borderId="37" xfId="0" applyNumberFormat="1" applyFont="1" applyFill="1" applyBorder="1" applyAlignment="1">
      <alignment wrapText="1"/>
    </xf>
    <xf numFmtId="1" fontId="1" fillId="0" borderId="40" xfId="0" applyNumberFormat="1" applyFont="1" applyBorder="1" applyAlignment="1">
      <alignment horizontal="center" wrapText="1"/>
    </xf>
    <xf numFmtId="4" fontId="1" fillId="0" borderId="40" xfId="0" applyNumberFormat="1" applyFont="1" applyBorder="1" applyAlignment="1">
      <alignment wrapText="1"/>
    </xf>
    <xf numFmtId="2" fontId="5" fillId="0" borderId="50" xfId="0" applyNumberFormat="1" applyFont="1" applyBorder="1" applyAlignment="1">
      <alignment wrapText="1"/>
    </xf>
    <xf numFmtId="2" fontId="2" fillId="0" borderId="60" xfId="0" applyNumberFormat="1" applyFont="1" applyBorder="1" applyAlignment="1">
      <alignment wrapText="1"/>
    </xf>
    <xf numFmtId="2" fontId="2" fillId="0" borderId="61" xfId="0" applyNumberFormat="1" applyFont="1" applyFill="1" applyBorder="1" applyAlignment="1">
      <alignment wrapText="1"/>
    </xf>
    <xf numFmtId="2" fontId="2" fillId="0" borderId="61" xfId="0" applyNumberFormat="1" applyFont="1" applyBorder="1" applyAlignment="1">
      <alignment wrapText="1"/>
    </xf>
    <xf numFmtId="4" fontId="5" fillId="0" borderId="62" xfId="0" applyNumberFormat="1" applyFont="1" applyBorder="1" applyAlignment="1">
      <alignment wrapText="1"/>
    </xf>
    <xf numFmtId="2" fontId="1" fillId="0" borderId="63" xfId="0" applyNumberFormat="1" applyFont="1" applyBorder="1" applyAlignment="1">
      <alignment wrapText="1"/>
    </xf>
    <xf numFmtId="4" fontId="1" fillId="0" borderId="61" xfId="0" applyNumberFormat="1" applyFont="1" applyBorder="1" applyAlignment="1">
      <alignment wrapText="1"/>
    </xf>
    <xf numFmtId="2" fontId="1" fillId="0" borderId="61" xfId="0" applyNumberFormat="1" applyFont="1" applyBorder="1" applyAlignment="1">
      <alignment wrapText="1"/>
    </xf>
    <xf numFmtId="4" fontId="1" fillId="0" borderId="64" xfId="0" applyNumberFormat="1" applyFont="1" applyBorder="1" applyAlignment="1">
      <alignment wrapText="1"/>
    </xf>
    <xf numFmtId="4" fontId="5" fillId="20" borderId="40" xfId="0" applyNumberFormat="1" applyFont="1" applyFill="1" applyBorder="1" applyAlignment="1">
      <alignment wrapText="1"/>
    </xf>
    <xf numFmtId="4" fontId="29" fillId="22" borderId="50" xfId="0" applyNumberFormat="1" applyFont="1" applyFill="1" applyBorder="1" applyAlignment="1">
      <alignment wrapText="1"/>
    </xf>
    <xf numFmtId="3" fontId="6" fillId="4" borderId="61" xfId="0" applyNumberFormat="1" applyFont="1" applyFill="1" applyBorder="1" applyAlignment="1">
      <alignment wrapText="1"/>
    </xf>
    <xf numFmtId="4" fontId="6" fillId="4" borderId="64" xfId="0" applyNumberFormat="1" applyFont="1" applyFill="1" applyBorder="1" applyAlignment="1">
      <alignment wrapText="1"/>
    </xf>
    <xf numFmtId="4" fontId="12" fillId="8" borderId="14" xfId="0" applyNumberFormat="1" applyFont="1" applyFill="1" applyBorder="1" applyAlignment="1">
      <alignment horizontal="center" vertical="center" wrapText="1"/>
    </xf>
    <xf numFmtId="3" fontId="6" fillId="24" borderId="63" xfId="0" applyNumberFormat="1" applyFont="1" applyFill="1" applyBorder="1" applyAlignment="1">
      <alignment wrapText="1"/>
    </xf>
    <xf numFmtId="4" fontId="8" fillId="22" borderId="21" xfId="0" applyNumberFormat="1" applyFont="1" applyFill="1" applyBorder="1" applyAlignment="1">
      <alignment horizontal="right" vertical="center" wrapText="1"/>
    </xf>
    <xf numFmtId="4" fontId="8" fillId="22" borderId="11" xfId="0" applyNumberFormat="1" applyFont="1" applyFill="1" applyBorder="1" applyAlignment="1">
      <alignment horizontal="right" vertical="center" wrapText="1"/>
    </xf>
    <xf numFmtId="4" fontId="8" fillId="22" borderId="16" xfId="0" applyNumberFormat="1" applyFont="1" applyFill="1" applyBorder="1" applyAlignment="1">
      <alignment horizontal="righ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3" fontId="6" fillId="4" borderId="10" xfId="0" applyNumberFormat="1" applyFont="1" applyFill="1" applyBorder="1" applyAlignment="1">
      <alignment horizontal="right" vertical="center" wrapText="1"/>
    </xf>
    <xf numFmtId="4" fontId="6" fillId="4" borderId="37" xfId="0" applyNumberFormat="1" applyFont="1" applyFill="1" applyBorder="1" applyAlignment="1">
      <alignment horizontal="right" vertical="center" wrapText="1"/>
    </xf>
    <xf numFmtId="3" fontId="8" fillId="24" borderId="65" xfId="0" applyNumberFormat="1" applyFont="1" applyFill="1" applyBorder="1" applyAlignment="1">
      <alignment horizontal="right" vertical="center" wrapText="1"/>
    </xf>
    <xf numFmtId="3" fontId="6" fillId="4" borderId="65" xfId="0" applyNumberFormat="1" applyFont="1" applyFill="1" applyBorder="1" applyAlignment="1">
      <alignment horizontal="right" vertical="center" wrapText="1"/>
    </xf>
    <xf numFmtId="4" fontId="6" fillId="4" borderId="66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wrapText="1"/>
    </xf>
    <xf numFmtId="3" fontId="6" fillId="0" borderId="0" xfId="0" applyNumberFormat="1" applyFont="1" applyAlignment="1">
      <alignment wrapText="1"/>
    </xf>
    <xf numFmtId="3" fontId="8" fillId="24" borderId="67" xfId="0" applyNumberFormat="1" applyFont="1" applyFill="1" applyBorder="1" applyAlignment="1">
      <alignment horizontal="right" vertical="center" wrapText="1"/>
    </xf>
    <xf numFmtId="3" fontId="8" fillId="24" borderId="55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3" fontId="13" fillId="0" borderId="0" xfId="0" applyNumberFormat="1" applyFont="1" applyFill="1" applyAlignment="1">
      <alignment wrapText="1"/>
    </xf>
    <xf numFmtId="3" fontId="0" fillId="0" borderId="0" xfId="0" applyNumberFormat="1" applyFill="1" applyBorder="1" applyAlignment="1" quotePrefix="1">
      <alignment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40" xfId="0" applyNumberFormat="1" applyFont="1" applyBorder="1" applyAlignment="1">
      <alignment horizontal="center" wrapText="1"/>
    </xf>
    <xf numFmtId="4" fontId="10" fillId="0" borderId="63" xfId="0" applyNumberFormat="1" applyFont="1" applyBorder="1" applyAlignment="1">
      <alignment wrapText="1"/>
    </xf>
    <xf numFmtId="4" fontId="14" fillId="0" borderId="63" xfId="0" applyNumberFormat="1" applyFont="1" applyBorder="1" applyAlignment="1">
      <alignment wrapText="1"/>
    </xf>
    <xf numFmtId="4" fontId="10" fillId="4" borderId="68" xfId="0" applyNumberFormat="1" applyFont="1" applyFill="1" applyBorder="1" applyAlignment="1" quotePrefix="1">
      <alignment horizontal="center" wrapText="1"/>
    </xf>
    <xf numFmtId="4" fontId="8" fillId="4" borderId="39" xfId="0" applyNumberFormat="1" applyFont="1" applyFill="1" applyBorder="1" applyAlignment="1">
      <alignment wrapText="1"/>
    </xf>
    <xf numFmtId="4" fontId="8" fillId="4" borderId="10" xfId="0" applyNumberFormat="1" applyFont="1" applyFill="1" applyBorder="1" applyAlignment="1">
      <alignment wrapText="1"/>
    </xf>
    <xf numFmtId="4" fontId="10" fillId="4" borderId="46" xfId="0" applyNumberFormat="1" applyFont="1" applyFill="1" applyBorder="1" applyAlignment="1" quotePrefix="1">
      <alignment horizontal="center" wrapText="1"/>
    </xf>
    <xf numFmtId="4" fontId="8" fillId="4" borderId="63" xfId="0" applyNumberFormat="1" applyFont="1" applyFill="1" applyBorder="1" applyAlignment="1">
      <alignment wrapText="1"/>
    </xf>
    <xf numFmtId="3" fontId="8" fillId="24" borderId="69" xfId="0" applyNumberFormat="1" applyFont="1" applyFill="1" applyBorder="1" applyAlignment="1">
      <alignment horizontal="center" wrapText="1"/>
    </xf>
    <xf numFmtId="3" fontId="8" fillId="24" borderId="52" xfId="0" applyNumberFormat="1" applyFont="1" applyFill="1" applyBorder="1" applyAlignment="1">
      <alignment horizontal="center" wrapText="1"/>
    </xf>
    <xf numFmtId="4" fontId="8" fillId="4" borderId="52" xfId="0" applyNumberFormat="1" applyFont="1" applyFill="1" applyBorder="1" applyAlignment="1">
      <alignment wrapText="1"/>
    </xf>
    <xf numFmtId="3" fontId="8" fillId="24" borderId="25" xfId="0" applyNumberFormat="1" applyFont="1" applyFill="1" applyBorder="1" applyAlignment="1">
      <alignment wrapText="1"/>
    </xf>
    <xf numFmtId="4" fontId="8" fillId="4" borderId="46" xfId="0" applyNumberFormat="1" applyFont="1" applyFill="1" applyBorder="1" applyAlignment="1">
      <alignment wrapText="1"/>
    </xf>
    <xf numFmtId="3" fontId="8" fillId="4" borderId="46" xfId="0" applyNumberFormat="1" applyFont="1" applyFill="1" applyBorder="1" applyAlignment="1">
      <alignment wrapText="1"/>
    </xf>
    <xf numFmtId="4" fontId="10" fillId="22" borderId="33" xfId="0" applyNumberFormat="1" applyFont="1" applyFill="1" applyBorder="1" applyAlignment="1">
      <alignment horizontal="center" wrapText="1"/>
    </xf>
    <xf numFmtId="4" fontId="10" fillId="22" borderId="25" xfId="0" applyNumberFormat="1" applyFont="1" applyFill="1" applyBorder="1" applyAlignment="1">
      <alignment horizontal="center" wrapText="1"/>
    </xf>
    <xf numFmtId="3" fontId="0" fillId="24" borderId="10" xfId="0" applyNumberFormat="1" applyFill="1" applyBorder="1" applyAlignment="1">
      <alignment horizontal="center" wrapText="1"/>
    </xf>
    <xf numFmtId="4" fontId="6" fillId="4" borderId="65" xfId="0" applyNumberFormat="1" applyFont="1" applyFill="1" applyBorder="1" applyAlignment="1">
      <alignment horizontal="right" vertical="center" wrapText="1"/>
    </xf>
    <xf numFmtId="4" fontId="6" fillId="4" borderId="10" xfId="0" applyNumberFormat="1" applyFont="1" applyFill="1" applyBorder="1" applyAlignment="1">
      <alignment horizontal="right" vertical="center" wrapText="1"/>
    </xf>
    <xf numFmtId="4" fontId="8" fillId="24" borderId="10" xfId="0" applyNumberFormat="1" applyFont="1" applyFill="1" applyBorder="1" applyAlignment="1">
      <alignment horizontal="right" vertical="center" wrapText="1"/>
    </xf>
    <xf numFmtId="3" fontId="10" fillId="24" borderId="10" xfId="0" applyNumberFormat="1" applyFont="1" applyFill="1" applyBorder="1" applyAlignment="1">
      <alignment wrapText="1"/>
    </xf>
    <xf numFmtId="4" fontId="10" fillId="24" borderId="10" xfId="0" applyNumberFormat="1" applyFont="1" applyFill="1" applyBorder="1" applyAlignment="1">
      <alignment wrapText="1"/>
    </xf>
    <xf numFmtId="4" fontId="10" fillId="4" borderId="10" xfId="0" applyNumberFormat="1" applyFont="1" applyFill="1" applyBorder="1" applyAlignment="1">
      <alignment wrapText="1"/>
    </xf>
    <xf numFmtId="3" fontId="2" fillId="0" borderId="15" xfId="0" applyNumberFormat="1" applyFont="1" applyBorder="1" applyAlignment="1">
      <alignment horizontal="center" vertical="center" wrapText="1"/>
    </xf>
    <xf numFmtId="3" fontId="8" fillId="24" borderId="69" xfId="0" applyNumberFormat="1" applyFont="1" applyFill="1" applyBorder="1" applyAlignment="1">
      <alignment horizontal="right" vertical="center" wrapText="1"/>
    </xf>
    <xf numFmtId="4" fontId="6" fillId="4" borderId="52" xfId="0" applyNumberFormat="1" applyFont="1" applyFill="1" applyBorder="1" applyAlignment="1">
      <alignment horizontal="right" vertical="center" wrapText="1"/>
    </xf>
    <xf numFmtId="3" fontId="6" fillId="4" borderId="52" xfId="0" applyNumberFormat="1" applyFont="1" applyFill="1" applyBorder="1" applyAlignment="1">
      <alignment horizontal="right" vertical="center" wrapText="1"/>
    </xf>
    <xf numFmtId="4" fontId="6" fillId="4" borderId="53" xfId="0" applyNumberFormat="1" applyFont="1" applyFill="1" applyBorder="1" applyAlignment="1">
      <alignment horizontal="right" vertical="center" wrapText="1"/>
    </xf>
    <xf numFmtId="3" fontId="6" fillId="24" borderId="25" xfId="0" applyNumberFormat="1" applyFont="1" applyFill="1" applyBorder="1" applyAlignment="1">
      <alignment horizontal="center" vertical="center" wrapText="1"/>
    </xf>
    <xf numFmtId="4" fontId="6" fillId="24" borderId="25" xfId="0" applyNumberFormat="1" applyFont="1" applyFill="1" applyBorder="1" applyAlignment="1">
      <alignment horizontal="center" vertical="center" wrapText="1"/>
    </xf>
    <xf numFmtId="4" fontId="6" fillId="4" borderId="46" xfId="0" applyNumberFormat="1" applyFont="1" applyFill="1" applyBorder="1" applyAlignment="1">
      <alignment horizontal="center" vertical="center" wrapText="1"/>
    </xf>
    <xf numFmtId="4" fontId="8" fillId="24" borderId="52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wrapText="1"/>
    </xf>
    <xf numFmtId="4" fontId="12" fillId="0" borderId="56" xfId="0" applyNumberFormat="1" applyFont="1" applyBorder="1" applyAlignment="1">
      <alignment horizontal="center" wrapText="1"/>
    </xf>
    <xf numFmtId="3" fontId="48" fillId="0" borderId="28" xfId="0" applyNumberFormat="1" applyFont="1" applyBorder="1" applyAlignment="1">
      <alignment horizontal="left" wrapText="1"/>
    </xf>
    <xf numFmtId="4" fontId="0" fillId="4" borderId="10" xfId="0" applyNumberFormat="1" applyFill="1" applyBorder="1" applyAlignment="1">
      <alignment horizontal="center" wrapText="1"/>
    </xf>
    <xf numFmtId="1" fontId="10" fillId="0" borderId="0" xfId="0" applyNumberFormat="1" applyFont="1" applyAlignment="1">
      <alignment horizontal="left" wrapText="1"/>
    </xf>
    <xf numFmtId="4" fontId="8" fillId="4" borderId="10" xfId="0" applyNumberFormat="1" applyFont="1" applyFill="1" applyBorder="1" applyAlignment="1">
      <alignment horizontal="center" wrapText="1"/>
    </xf>
    <xf numFmtId="4" fontId="30" fillId="17" borderId="0" xfId="0" applyNumberFormat="1" applyFont="1" applyFill="1" applyBorder="1" applyAlignment="1">
      <alignment horizontal="center" vertical="center" wrapText="1"/>
    </xf>
    <xf numFmtId="4" fontId="12" fillId="0" borderId="57" xfId="0" applyNumberFormat="1" applyFont="1" applyBorder="1" applyAlignment="1">
      <alignment horizontal="center" wrapText="1"/>
    </xf>
    <xf numFmtId="4" fontId="12" fillId="0" borderId="70" xfId="0" applyNumberFormat="1" applyFont="1" applyBorder="1" applyAlignment="1">
      <alignment horizontal="center" wrapText="1"/>
    </xf>
    <xf numFmtId="4" fontId="12" fillId="0" borderId="71" xfId="0" applyNumberFormat="1" applyFont="1" applyBorder="1" applyAlignment="1">
      <alignment horizontal="center" wrapText="1"/>
    </xf>
    <xf numFmtId="4" fontId="10" fillId="0" borderId="55" xfId="0" applyNumberFormat="1" applyFont="1" applyBorder="1" applyAlignment="1">
      <alignment horizontal="center" wrapText="1"/>
    </xf>
    <xf numFmtId="4" fontId="10" fillId="0" borderId="72" xfId="0" applyNumberFormat="1" applyFont="1" applyBorder="1" applyAlignment="1">
      <alignment horizontal="center" wrapText="1"/>
    </xf>
    <xf numFmtId="4" fontId="10" fillId="0" borderId="37" xfId="0" applyNumberFormat="1" applyFont="1" applyBorder="1" applyAlignment="1">
      <alignment horizontal="center" wrapText="1"/>
    </xf>
    <xf numFmtId="4" fontId="8" fillId="24" borderId="10" xfId="0" applyNumberFormat="1" applyFont="1" applyFill="1" applyBorder="1" applyAlignment="1">
      <alignment horizontal="center" wrapText="1"/>
    </xf>
    <xf numFmtId="4" fontId="10" fillId="0" borderId="54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4" fontId="10" fillId="0" borderId="36" xfId="0" applyNumberFormat="1" applyFont="1" applyBorder="1" applyAlignment="1">
      <alignment horizontal="center" vertical="center" wrapText="1"/>
    </xf>
    <xf numFmtId="169" fontId="8" fillId="20" borderId="32" xfId="0" applyNumberFormat="1" applyFont="1" applyFill="1" applyBorder="1" applyAlignment="1">
      <alignment horizontal="center" wrapText="1"/>
    </xf>
    <xf numFmtId="169" fontId="8" fillId="20" borderId="12" xfId="0" applyNumberFormat="1" applyFont="1" applyFill="1" applyBorder="1" applyAlignment="1">
      <alignment horizontal="center" wrapText="1"/>
    </xf>
    <xf numFmtId="1" fontId="22" fillId="26" borderId="14" xfId="0" applyNumberFormat="1" applyFont="1" applyFill="1" applyBorder="1" applyAlignment="1">
      <alignment horizontal="right" vertical="center" wrapText="1"/>
    </xf>
    <xf numFmtId="1" fontId="22" fillId="26" borderId="27" xfId="0" applyNumberFormat="1" applyFont="1" applyFill="1" applyBorder="1" applyAlignment="1">
      <alignment horizontal="right" vertical="center" wrapText="1"/>
    </xf>
    <xf numFmtId="1" fontId="22" fillId="26" borderId="46" xfId="0" applyNumberFormat="1" applyFont="1" applyFill="1" applyBorder="1" applyAlignment="1">
      <alignment horizontal="right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3" fontId="27" fillId="25" borderId="46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37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9" fontId="12" fillId="0" borderId="55" xfId="0" applyNumberFormat="1" applyFont="1" applyBorder="1" applyAlignment="1">
      <alignment horizontal="center" wrapText="1"/>
    </xf>
    <xf numFmtId="4" fontId="10" fillId="0" borderId="73" xfId="0" applyNumberFormat="1" applyFont="1" applyBorder="1" applyAlignment="1">
      <alignment horizontal="center" vertical="center" wrapText="1"/>
    </xf>
    <xf numFmtId="4" fontId="10" fillId="0" borderId="58" xfId="0" applyNumberFormat="1" applyFont="1" applyBorder="1" applyAlignment="1">
      <alignment horizontal="center" vertical="center" wrapText="1"/>
    </xf>
    <xf numFmtId="169" fontId="8" fillId="20" borderId="13" xfId="0" applyNumberFormat="1" applyFont="1" applyFill="1" applyBorder="1" applyAlignment="1">
      <alignment horizontal="center" wrapText="1"/>
    </xf>
    <xf numFmtId="164" fontId="8" fillId="20" borderId="13" xfId="0" applyNumberFormat="1" applyFont="1" applyFill="1" applyBorder="1" applyAlignment="1">
      <alignment horizontal="center" wrapText="1"/>
    </xf>
    <xf numFmtId="164" fontId="8" fillId="20" borderId="32" xfId="0" applyNumberFormat="1" applyFont="1" applyFill="1" applyBorder="1" applyAlignment="1">
      <alignment horizontal="center" wrapText="1"/>
    </xf>
    <xf numFmtId="164" fontId="8" fillId="20" borderId="12" xfId="0" applyNumberFormat="1" applyFont="1" applyFill="1" applyBorder="1" applyAlignment="1">
      <alignment horizontal="center" wrapText="1"/>
    </xf>
    <xf numFmtId="4" fontId="28" fillId="0" borderId="43" xfId="0" applyNumberFormat="1" applyFont="1" applyBorder="1" applyAlignment="1">
      <alignment horizontal="center" wrapText="1"/>
    </xf>
    <xf numFmtId="4" fontId="28" fillId="0" borderId="28" xfId="0" applyNumberFormat="1" applyFont="1" applyBorder="1" applyAlignment="1">
      <alignment horizontal="center" wrapText="1"/>
    </xf>
    <xf numFmtId="4" fontId="28" fillId="0" borderId="68" xfId="0" applyNumberFormat="1" applyFont="1" applyBorder="1" applyAlignment="1">
      <alignment horizontal="center" wrapText="1"/>
    </xf>
    <xf numFmtId="4" fontId="28" fillId="0" borderId="15" xfId="0" applyNumberFormat="1" applyFont="1" applyBorder="1" applyAlignment="1">
      <alignment horizontal="center" wrapText="1"/>
    </xf>
    <xf numFmtId="4" fontId="28" fillId="0" borderId="0" xfId="0" applyNumberFormat="1" applyFont="1" applyBorder="1" applyAlignment="1">
      <alignment horizontal="center" wrapText="1"/>
    </xf>
    <xf numFmtId="4" fontId="28" fillId="0" borderId="19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" fontId="10" fillId="0" borderId="40" xfId="0" applyNumberFormat="1" applyFont="1" applyFill="1" applyBorder="1" applyAlignment="1">
      <alignment horizontal="center" wrapText="1"/>
    </xf>
    <xf numFmtId="4" fontId="10" fillId="0" borderId="41" xfId="0" applyNumberFormat="1" applyFont="1" applyFill="1" applyBorder="1" applyAlignment="1">
      <alignment horizontal="center" wrapText="1"/>
    </xf>
    <xf numFmtId="4" fontId="10" fillId="0" borderId="42" xfId="0" applyNumberFormat="1" applyFont="1" applyFill="1" applyBorder="1" applyAlignment="1">
      <alignment horizontal="center" wrapText="1"/>
    </xf>
    <xf numFmtId="49" fontId="18" fillId="0" borderId="15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left" wrapText="1"/>
    </xf>
    <xf numFmtId="4" fontId="12" fillId="0" borderId="55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30" xfId="0" applyNumberFormat="1" applyFont="1" applyBorder="1" applyAlignment="1">
      <alignment horizontal="center" wrapText="1"/>
    </xf>
    <xf numFmtId="4" fontId="12" fillId="0" borderId="37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wrapText="1"/>
    </xf>
    <xf numFmtId="4" fontId="11" fillId="25" borderId="41" xfId="0" applyNumberFormat="1" applyFont="1" applyFill="1" applyBorder="1" applyAlignment="1">
      <alignment horizontal="center" wrapText="1"/>
    </xf>
    <xf numFmtId="164" fontId="5" fillId="20" borderId="20" xfId="0" applyNumberFormat="1" applyFont="1" applyFill="1" applyBorder="1" applyAlignment="1">
      <alignment horizontal="center" vertical="center" wrapText="1"/>
    </xf>
    <xf numFmtId="164" fontId="5" fillId="20" borderId="27" xfId="0" applyNumberFormat="1" applyFont="1" applyFill="1" applyBorder="1" applyAlignment="1">
      <alignment horizontal="center" vertical="center" wrapText="1"/>
    </xf>
    <xf numFmtId="164" fontId="5" fillId="20" borderId="74" xfId="0" applyNumberFormat="1" applyFont="1" applyFill="1" applyBorder="1" applyAlignment="1">
      <alignment horizontal="center" vertical="center" wrapText="1"/>
    </xf>
    <xf numFmtId="164" fontId="4" fillId="20" borderId="20" xfId="0" applyNumberFormat="1" applyFont="1" applyFill="1" applyBorder="1" applyAlignment="1">
      <alignment horizontal="center" vertical="center" wrapText="1"/>
    </xf>
    <xf numFmtId="164" fontId="4" fillId="20" borderId="27" xfId="0" applyNumberFormat="1" applyFont="1" applyFill="1" applyBorder="1" applyAlignment="1">
      <alignment horizontal="center" vertical="center" wrapText="1"/>
    </xf>
    <xf numFmtId="164" fontId="4" fillId="20" borderId="74" xfId="0" applyNumberFormat="1" applyFont="1" applyFill="1" applyBorder="1" applyAlignment="1">
      <alignment horizontal="center" vertical="center" wrapText="1"/>
    </xf>
    <xf numFmtId="164" fontId="4" fillId="20" borderId="46" xfId="0" applyNumberFormat="1" applyFont="1" applyFill="1" applyBorder="1" applyAlignment="1">
      <alignment horizontal="center" vertical="center" wrapText="1"/>
    </xf>
    <xf numFmtId="1" fontId="22" fillId="26" borderId="14" xfId="0" applyNumberFormat="1" applyFont="1" applyFill="1" applyBorder="1" applyAlignment="1">
      <alignment horizontal="center" vertical="center" wrapText="1"/>
    </xf>
    <xf numFmtId="1" fontId="22" fillId="26" borderId="41" xfId="0" applyNumberFormat="1" applyFont="1" applyFill="1" applyBorder="1" applyAlignment="1">
      <alignment horizontal="center" vertical="center" wrapText="1"/>
    </xf>
    <xf numFmtId="3" fontId="27" fillId="4" borderId="14" xfId="0" applyNumberFormat="1" applyFont="1" applyFill="1" applyBorder="1" applyAlignment="1">
      <alignment horizontal="center" vertical="center" wrapText="1"/>
    </xf>
    <xf numFmtId="3" fontId="27" fillId="4" borderId="46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wrapText="1"/>
    </xf>
    <xf numFmtId="4" fontId="26" fillId="0" borderId="15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4" fontId="0" fillId="0" borderId="49" xfId="0" applyNumberFormat="1" applyBorder="1" applyAlignment="1">
      <alignment horizontal="center" vertical="center" wrapText="1"/>
    </xf>
    <xf numFmtId="4" fontId="0" fillId="0" borderId="73" xfId="0" applyNumberFormat="1" applyBorder="1" applyAlignment="1">
      <alignment horizontal="center" vertical="center" wrapText="1"/>
    </xf>
    <xf numFmtId="4" fontId="0" fillId="0" borderId="58" xfId="0" applyNumberForma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4" fontId="17" fillId="0" borderId="75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25" borderId="41" xfId="0" applyNumberFormat="1" applyFont="1" applyFill="1" applyBorder="1" applyAlignment="1">
      <alignment horizontal="center" wrapText="1"/>
    </xf>
    <xf numFmtId="164" fontId="5" fillId="20" borderId="46" xfId="0" applyNumberFormat="1" applyFont="1" applyFill="1" applyBorder="1" applyAlignment="1">
      <alignment horizontal="center" vertical="center" wrapText="1"/>
    </xf>
    <xf numFmtId="4" fontId="6" fillId="0" borderId="70" xfId="0" applyNumberFormat="1" applyFont="1" applyBorder="1" applyAlignment="1">
      <alignment horizontal="center" wrapText="1"/>
    </xf>
    <xf numFmtId="4" fontId="6" fillId="0" borderId="76" xfId="0" applyNumberFormat="1" applyFont="1" applyBorder="1" applyAlignment="1">
      <alignment horizontal="center" wrapText="1"/>
    </xf>
    <xf numFmtId="4" fontId="6" fillId="0" borderId="59" xfId="0" applyNumberFormat="1" applyFont="1" applyBorder="1" applyAlignment="1">
      <alignment horizontal="center" wrapText="1"/>
    </xf>
    <xf numFmtId="4" fontId="6" fillId="0" borderId="77" xfId="0" applyNumberFormat="1" applyFont="1" applyBorder="1" applyAlignment="1">
      <alignment horizontal="center" wrapText="1"/>
    </xf>
    <xf numFmtId="4" fontId="6" fillId="0" borderId="78" xfId="0" applyNumberFormat="1" applyFont="1" applyBorder="1" applyAlignment="1">
      <alignment horizontal="center" wrapText="1"/>
    </xf>
    <xf numFmtId="4" fontId="25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80" zoomScaleNormal="80" zoomScalePageLayoutView="0" workbookViewId="0" topLeftCell="A1">
      <selection activeCell="P1" sqref="P1"/>
    </sheetView>
  </sheetViews>
  <sheetFormatPr defaultColWidth="17.625" defaultRowHeight="15.75"/>
  <cols>
    <col min="1" max="1" width="5.25390625" style="15" customWidth="1"/>
    <col min="2" max="2" width="21.75390625" style="12" customWidth="1"/>
    <col min="3" max="3" width="10.25390625" style="12" customWidth="1"/>
    <col min="4" max="4" width="8.375" style="12" customWidth="1"/>
    <col min="5" max="5" width="8.125" style="12" customWidth="1"/>
    <col min="6" max="6" width="6.75390625" style="12" customWidth="1"/>
    <col min="7" max="7" width="10.75390625" style="12" customWidth="1"/>
    <col min="8" max="8" width="7.625" style="12" customWidth="1"/>
    <col min="9" max="10" width="10.00390625" style="12" customWidth="1"/>
    <col min="11" max="11" width="12.50390625" style="12" customWidth="1"/>
    <col min="12" max="12" width="14.875" style="13" customWidth="1"/>
    <col min="13" max="13" width="15.00390625" style="19" customWidth="1"/>
    <col min="14" max="14" width="9.50390625" style="120" bestFit="1" customWidth="1"/>
    <col min="15" max="15" width="10.625" style="12" customWidth="1"/>
    <col min="16" max="16" width="12.625" style="12" customWidth="1"/>
    <col min="17" max="18" width="9.875" style="12" customWidth="1"/>
    <col min="19" max="16384" width="17.625" style="12" customWidth="1"/>
  </cols>
  <sheetData>
    <row r="1" spans="1:16" ht="18" customHeight="1" thickBot="1">
      <c r="A1" s="316" t="s">
        <v>8</v>
      </c>
      <c r="B1" s="316"/>
      <c r="C1" s="316"/>
      <c r="D1" s="316"/>
      <c r="E1" s="316"/>
      <c r="F1" s="316"/>
      <c r="G1" s="316"/>
      <c r="L1" s="75"/>
      <c r="M1" s="101"/>
      <c r="N1" s="137"/>
      <c r="P1" s="101" t="s">
        <v>36</v>
      </c>
    </row>
    <row r="2" spans="1:16" ht="22.5" customHeight="1">
      <c r="A2" s="14"/>
      <c r="B2" s="11"/>
      <c r="C2" s="11"/>
      <c r="D2" s="11"/>
      <c r="E2" s="11"/>
      <c r="F2" s="11"/>
      <c r="G2" s="11"/>
      <c r="L2" s="302" t="s">
        <v>58</v>
      </c>
      <c r="M2" s="303"/>
      <c r="N2" s="303"/>
      <c r="O2" s="303"/>
      <c r="P2" s="304"/>
    </row>
    <row r="3" spans="1:16" ht="15" customHeight="1">
      <c r="A3" s="321" t="s">
        <v>66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05"/>
      <c r="M3" s="306"/>
      <c r="N3" s="306"/>
      <c r="O3" s="306"/>
      <c r="P3" s="307"/>
    </row>
    <row r="4" spans="1:16" ht="39.75" customHeight="1">
      <c r="A4" s="322" t="s">
        <v>6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08" t="s">
        <v>55</v>
      </c>
      <c r="M4" s="309"/>
      <c r="N4" s="309"/>
      <c r="O4" s="309"/>
      <c r="P4" s="310"/>
    </row>
    <row r="5" spans="3:16" ht="21.75" customHeight="1" thickBot="1">
      <c r="C5" s="323" t="s">
        <v>56</v>
      </c>
      <c r="D5" s="323"/>
      <c r="E5" s="323"/>
      <c r="F5" s="323"/>
      <c r="G5" s="323"/>
      <c r="H5" s="323"/>
      <c r="I5" s="323"/>
      <c r="J5" s="323"/>
      <c r="K5" s="323"/>
      <c r="L5" s="311" t="s">
        <v>65</v>
      </c>
      <c r="M5" s="312"/>
      <c r="N5" s="312"/>
      <c r="O5" s="312"/>
      <c r="P5" s="313"/>
    </row>
    <row r="6" spans="1:14" s="34" customFormat="1" ht="28.5" customHeight="1">
      <c r="A6" s="32"/>
      <c r="B6" s="33" t="s">
        <v>0</v>
      </c>
      <c r="C6" s="279" t="s">
        <v>17</v>
      </c>
      <c r="D6" s="296"/>
      <c r="E6" s="296"/>
      <c r="F6" s="296"/>
      <c r="G6" s="281"/>
      <c r="H6" s="279" t="s">
        <v>7</v>
      </c>
      <c r="I6" s="280"/>
      <c r="J6" s="280"/>
      <c r="K6" s="281"/>
      <c r="L6" s="16"/>
      <c r="M6" s="20"/>
      <c r="N6" s="138"/>
    </row>
    <row r="7" spans="1:14" s="36" customFormat="1" ht="27" customHeight="1">
      <c r="A7" s="35"/>
      <c r="B7" s="66">
        <v>688000</v>
      </c>
      <c r="C7" s="275">
        <f>ROUND(B7*50%,2)</f>
        <v>344000</v>
      </c>
      <c r="D7" s="276"/>
      <c r="E7" s="276"/>
      <c r="F7" s="276"/>
      <c r="G7" s="277"/>
      <c r="H7" s="275">
        <f>ROUND(B7*50%,2)</f>
        <v>344000</v>
      </c>
      <c r="I7" s="293"/>
      <c r="J7" s="293"/>
      <c r="K7" s="277"/>
      <c r="L7" s="17"/>
      <c r="M7" s="21"/>
      <c r="N7" s="139"/>
    </row>
    <row r="8" spans="2:14" ht="24" customHeight="1">
      <c r="B8" s="289"/>
      <c r="C8" s="28"/>
      <c r="D8" s="57"/>
      <c r="E8" s="57"/>
      <c r="F8" s="57"/>
      <c r="G8" s="29"/>
      <c r="H8" s="295" t="s">
        <v>25</v>
      </c>
      <c r="I8" s="291"/>
      <c r="J8" s="291" t="s">
        <v>26</v>
      </c>
      <c r="K8" s="292"/>
      <c r="L8" s="314"/>
      <c r="M8" s="315"/>
      <c r="N8" s="140"/>
    </row>
    <row r="9" spans="2:14" ht="24.75" customHeight="1" thickBot="1">
      <c r="B9" s="290"/>
      <c r="C9" s="27"/>
      <c r="D9" s="39"/>
      <c r="E9" s="39"/>
      <c r="F9" s="39"/>
      <c r="G9" s="38"/>
      <c r="H9" s="317">
        <f>ROUND(H7*50%,2)</f>
        <v>172000</v>
      </c>
      <c r="I9" s="318"/>
      <c r="J9" s="319">
        <f>ROUND(H7*50%,2)</f>
        <v>172000</v>
      </c>
      <c r="K9" s="320"/>
      <c r="L9" s="39"/>
      <c r="M9" s="37"/>
      <c r="N9" s="141"/>
    </row>
    <row r="10" spans="1:18" ht="39.75" customHeight="1" thickBot="1">
      <c r="A10" s="26" t="s">
        <v>1</v>
      </c>
      <c r="B10" s="107" t="s">
        <v>10</v>
      </c>
      <c r="C10" s="157" t="s">
        <v>27</v>
      </c>
      <c r="D10" s="59" t="s">
        <v>28</v>
      </c>
      <c r="E10" s="59" t="s">
        <v>29</v>
      </c>
      <c r="F10" s="59" t="s">
        <v>30</v>
      </c>
      <c r="G10" s="158" t="s">
        <v>11</v>
      </c>
      <c r="H10" s="110" t="s">
        <v>4</v>
      </c>
      <c r="I10" s="109" t="s">
        <v>11</v>
      </c>
      <c r="J10" s="110" t="s">
        <v>4</v>
      </c>
      <c r="K10" s="109" t="s">
        <v>11</v>
      </c>
      <c r="L10" s="159" t="s">
        <v>5</v>
      </c>
      <c r="M10" s="247" t="s">
        <v>59</v>
      </c>
      <c r="N10" s="184" t="s">
        <v>60</v>
      </c>
      <c r="O10" s="185" t="s">
        <v>61</v>
      </c>
      <c r="P10" s="236" t="s">
        <v>62</v>
      </c>
      <c r="Q10" s="186" t="s">
        <v>63</v>
      </c>
      <c r="R10" s="114" t="s">
        <v>64</v>
      </c>
    </row>
    <row r="11" spans="1:18" ht="27" customHeight="1">
      <c r="A11" s="22">
        <v>1</v>
      </c>
      <c r="B11" s="167" t="s">
        <v>2</v>
      </c>
      <c r="C11" s="168">
        <f aca="true" t="shared" si="0" ref="C11:C17">D11+E11+F11</f>
        <v>670.72</v>
      </c>
      <c r="D11" s="169">
        <v>579</v>
      </c>
      <c r="E11" s="169">
        <v>67.72</v>
      </c>
      <c r="F11" s="170">
        <v>24</v>
      </c>
      <c r="G11" s="171">
        <f>ROUND(C19*C11,2)</f>
        <v>52784.57</v>
      </c>
      <c r="H11" s="172">
        <v>155</v>
      </c>
      <c r="I11" s="170">
        <f>ROUND(H19*H11,2)</f>
        <v>35785.23</v>
      </c>
      <c r="J11" s="170">
        <v>892</v>
      </c>
      <c r="K11" s="170">
        <f>ROUND(J19*J11,2)</f>
        <v>29301.76</v>
      </c>
      <c r="L11" s="173">
        <f aca="true" t="shared" si="1" ref="L11:L17">C11+H11+J11</f>
        <v>1717.72</v>
      </c>
      <c r="M11" s="181">
        <f aca="true" t="shared" si="2" ref="M11:M17">G11+I11+K11</f>
        <v>117871.56</v>
      </c>
      <c r="N11" s="190">
        <v>55000</v>
      </c>
      <c r="O11" s="191">
        <v>45000</v>
      </c>
      <c r="P11" s="237">
        <f aca="true" t="shared" si="3" ref="P11:P17">M11-N11-O11</f>
        <v>17871.559999999998</v>
      </c>
      <c r="Q11" s="192">
        <v>0</v>
      </c>
      <c r="R11" s="193">
        <v>0</v>
      </c>
    </row>
    <row r="12" spans="1:18" ht="27" customHeight="1">
      <c r="A12" s="22">
        <v>2</v>
      </c>
      <c r="B12" s="174" t="s">
        <v>31</v>
      </c>
      <c r="C12" s="164">
        <f t="shared" si="0"/>
        <v>611</v>
      </c>
      <c r="D12" s="18">
        <v>271</v>
      </c>
      <c r="E12" s="163">
        <v>316</v>
      </c>
      <c r="F12" s="18">
        <v>24</v>
      </c>
      <c r="G12" s="164">
        <f>ROUND(C19*C12,2)</f>
        <v>48084.7</v>
      </c>
      <c r="H12" s="165">
        <v>108</v>
      </c>
      <c r="I12" s="18">
        <f>ROUND(H19*H12,2)</f>
        <v>24934.23</v>
      </c>
      <c r="J12" s="18">
        <v>662</v>
      </c>
      <c r="K12" s="18">
        <f>ROUND(J19*J12,2)</f>
        <v>21746.37</v>
      </c>
      <c r="L12" s="166">
        <f t="shared" si="1"/>
        <v>1381</v>
      </c>
      <c r="M12" s="182">
        <f t="shared" si="2"/>
        <v>94765.29999999999</v>
      </c>
      <c r="N12" s="194">
        <v>40000</v>
      </c>
      <c r="O12" s="188">
        <v>30000</v>
      </c>
      <c r="P12" s="238">
        <f t="shared" si="3"/>
        <v>24765.29999999999</v>
      </c>
      <c r="Q12" s="189">
        <v>0</v>
      </c>
      <c r="R12" s="195">
        <v>0</v>
      </c>
    </row>
    <row r="13" spans="1:18" ht="27" customHeight="1">
      <c r="A13" s="22">
        <v>3</v>
      </c>
      <c r="B13" s="174" t="s">
        <v>9</v>
      </c>
      <c r="C13" s="164">
        <f t="shared" si="0"/>
        <v>388.17</v>
      </c>
      <c r="D13" s="163">
        <v>275.6</v>
      </c>
      <c r="E13" s="163">
        <v>88.57</v>
      </c>
      <c r="F13" s="163">
        <v>24</v>
      </c>
      <c r="G13" s="164">
        <f>ROUND(C19*C13,2)</f>
        <v>30548.34</v>
      </c>
      <c r="H13" s="165">
        <v>93</v>
      </c>
      <c r="I13" s="18">
        <f>ROUND(H19*H13,2)</f>
        <v>21471.14</v>
      </c>
      <c r="J13" s="18">
        <v>372</v>
      </c>
      <c r="K13" s="18">
        <f>ROUND(J19*J13,2)</f>
        <v>12220.02</v>
      </c>
      <c r="L13" s="166">
        <f t="shared" si="1"/>
        <v>853.1700000000001</v>
      </c>
      <c r="M13" s="182">
        <f t="shared" si="2"/>
        <v>64239.5</v>
      </c>
      <c r="N13" s="194">
        <v>35000</v>
      </c>
      <c r="O13" s="188">
        <v>25000</v>
      </c>
      <c r="P13" s="238">
        <f t="shared" si="3"/>
        <v>4239.5</v>
      </c>
      <c r="Q13" s="189">
        <v>0</v>
      </c>
      <c r="R13" s="195">
        <v>0</v>
      </c>
    </row>
    <row r="14" spans="1:18" ht="27" customHeight="1">
      <c r="A14" s="22">
        <v>4</v>
      </c>
      <c r="B14" s="174" t="s">
        <v>3</v>
      </c>
      <c r="C14" s="164">
        <f t="shared" si="0"/>
        <v>412.94</v>
      </c>
      <c r="D14" s="163">
        <v>293.8</v>
      </c>
      <c r="E14" s="163">
        <v>99.14</v>
      </c>
      <c r="F14" s="18">
        <v>20</v>
      </c>
      <c r="G14" s="164">
        <f>ROUND(C19*C14,2)</f>
        <v>32497.7</v>
      </c>
      <c r="H14" s="165">
        <v>54</v>
      </c>
      <c r="I14" s="18">
        <f>ROUND(H19*H14,2)</f>
        <v>12467.11</v>
      </c>
      <c r="J14" s="18">
        <v>720</v>
      </c>
      <c r="K14" s="18">
        <f>ROUND(J19*J14,2)</f>
        <v>23651.64</v>
      </c>
      <c r="L14" s="166">
        <f t="shared" si="1"/>
        <v>1186.94</v>
      </c>
      <c r="M14" s="182">
        <f t="shared" si="2"/>
        <v>68616.45</v>
      </c>
      <c r="N14" s="194">
        <v>35000</v>
      </c>
      <c r="O14" s="188">
        <v>25000</v>
      </c>
      <c r="P14" s="238">
        <f t="shared" si="3"/>
        <v>8616.449999999997</v>
      </c>
      <c r="Q14" s="189">
        <v>0</v>
      </c>
      <c r="R14" s="195">
        <v>0</v>
      </c>
    </row>
    <row r="15" spans="1:18" ht="27" customHeight="1">
      <c r="A15" s="22">
        <v>5</v>
      </c>
      <c r="B15" s="174" t="s">
        <v>34</v>
      </c>
      <c r="C15" s="164">
        <f t="shared" si="0"/>
        <v>1056.2</v>
      </c>
      <c r="D15" s="163">
        <v>866.2</v>
      </c>
      <c r="E15" s="163">
        <v>166</v>
      </c>
      <c r="F15" s="163">
        <v>24</v>
      </c>
      <c r="G15" s="164">
        <f>ROUND(C19*C15,2)</f>
        <v>83121.21</v>
      </c>
      <c r="H15" s="165">
        <v>160</v>
      </c>
      <c r="I15" s="18">
        <f>ROUND(H19*H15,2)</f>
        <v>36939.6</v>
      </c>
      <c r="J15" s="18">
        <v>1280</v>
      </c>
      <c r="K15" s="18">
        <f>ROUND(J19*J15,2)</f>
        <v>42047.36</v>
      </c>
      <c r="L15" s="166">
        <f t="shared" si="1"/>
        <v>2496.2</v>
      </c>
      <c r="M15" s="182">
        <f t="shared" si="2"/>
        <v>162108.16999999998</v>
      </c>
      <c r="N15" s="194">
        <v>65000</v>
      </c>
      <c r="O15" s="188">
        <v>55000</v>
      </c>
      <c r="P15" s="238">
        <f t="shared" si="3"/>
        <v>42108.169999999984</v>
      </c>
      <c r="Q15" s="189">
        <v>0</v>
      </c>
      <c r="R15" s="195">
        <v>0</v>
      </c>
    </row>
    <row r="16" spans="1:18" ht="27" customHeight="1">
      <c r="A16" s="22">
        <v>6</v>
      </c>
      <c r="B16" s="174" t="s">
        <v>57</v>
      </c>
      <c r="C16" s="164">
        <f t="shared" si="0"/>
        <v>303.29</v>
      </c>
      <c r="D16" s="163">
        <v>219</v>
      </c>
      <c r="E16" s="163">
        <v>64.29</v>
      </c>
      <c r="F16" s="163">
        <v>20</v>
      </c>
      <c r="G16" s="164">
        <f>ROUND(C19*C16,2)</f>
        <v>23868.43</v>
      </c>
      <c r="H16" s="165">
        <v>58</v>
      </c>
      <c r="I16" s="18">
        <f>ROUND(H19*H16,2)</f>
        <v>13390.6</v>
      </c>
      <c r="J16" s="18">
        <v>186</v>
      </c>
      <c r="K16" s="18">
        <f>ROUND(J19*J16,2)</f>
        <v>6110.01</v>
      </c>
      <c r="L16" s="166">
        <f t="shared" si="1"/>
        <v>547.29</v>
      </c>
      <c r="M16" s="182">
        <f t="shared" si="2"/>
        <v>43369.04</v>
      </c>
      <c r="N16" s="194">
        <v>10000</v>
      </c>
      <c r="O16" s="188">
        <v>20000</v>
      </c>
      <c r="P16" s="238">
        <f t="shared" si="3"/>
        <v>13369.04</v>
      </c>
      <c r="Q16" s="189">
        <v>0</v>
      </c>
      <c r="R16" s="195">
        <v>0</v>
      </c>
    </row>
    <row r="17" spans="1:18" ht="33.75" customHeight="1" thickBot="1">
      <c r="A17" s="22">
        <v>7</v>
      </c>
      <c r="B17" s="175" t="s">
        <v>24</v>
      </c>
      <c r="C17" s="176">
        <f t="shared" si="0"/>
        <v>928.8</v>
      </c>
      <c r="D17" s="177">
        <v>751.8</v>
      </c>
      <c r="E17" s="178">
        <v>153</v>
      </c>
      <c r="F17" s="177">
        <v>24</v>
      </c>
      <c r="G17" s="176">
        <f>ROUND(C19*C17,2)+0.01</f>
        <v>73095.04999999999</v>
      </c>
      <c r="H17" s="179">
        <v>117</v>
      </c>
      <c r="I17" s="177">
        <f>ROUND(H19*H17,2)+0.01</f>
        <v>27012.09</v>
      </c>
      <c r="J17" s="177">
        <v>1124</v>
      </c>
      <c r="K17" s="177">
        <f>ROUND(J19*J17,2)</f>
        <v>36922.84</v>
      </c>
      <c r="L17" s="180">
        <f t="shared" si="1"/>
        <v>2169.8</v>
      </c>
      <c r="M17" s="183">
        <f t="shared" si="2"/>
        <v>137029.97999999998</v>
      </c>
      <c r="N17" s="241">
        <v>55000</v>
      </c>
      <c r="O17" s="242">
        <v>45000</v>
      </c>
      <c r="P17" s="243">
        <f t="shared" si="3"/>
        <v>37029.97999999998</v>
      </c>
      <c r="Q17" s="189">
        <v>0</v>
      </c>
      <c r="R17" s="195">
        <v>0</v>
      </c>
    </row>
    <row r="18" spans="1:18" s="13" customFormat="1" ht="33" customHeight="1" thickBot="1">
      <c r="A18" s="25"/>
      <c r="B18" s="233" t="s">
        <v>12</v>
      </c>
      <c r="C18" s="160">
        <f>SUM(C11:C17)</f>
        <v>4371.12</v>
      </c>
      <c r="D18" s="160">
        <f>SUM(D11:D17)</f>
        <v>3256.3999999999996</v>
      </c>
      <c r="E18" s="160">
        <f>SUM(E11:E17)</f>
        <v>954.72</v>
      </c>
      <c r="F18" s="160">
        <f>SUM(F11:F17)</f>
        <v>160</v>
      </c>
      <c r="G18" s="160">
        <f>SUM(G11:G17)</f>
        <v>344000</v>
      </c>
      <c r="H18" s="234">
        <f aca="true" t="shared" si="4" ref="H18:R18">SUM(H11:H17)</f>
        <v>745</v>
      </c>
      <c r="I18" s="235">
        <f t="shared" si="4"/>
        <v>172000</v>
      </c>
      <c r="J18" s="235">
        <f t="shared" si="4"/>
        <v>5236</v>
      </c>
      <c r="K18" s="235">
        <f t="shared" si="4"/>
        <v>172000</v>
      </c>
      <c r="L18" s="161">
        <f t="shared" si="4"/>
        <v>10352.119999999999</v>
      </c>
      <c r="M18" s="162">
        <f t="shared" si="4"/>
        <v>688000</v>
      </c>
      <c r="N18" s="244">
        <f t="shared" si="4"/>
        <v>295000</v>
      </c>
      <c r="O18" s="244">
        <f t="shared" si="4"/>
        <v>245000</v>
      </c>
      <c r="P18" s="245">
        <f t="shared" si="4"/>
        <v>147999.99999999994</v>
      </c>
      <c r="Q18" s="246">
        <f t="shared" si="4"/>
        <v>0</v>
      </c>
      <c r="R18" s="187">
        <f t="shared" si="4"/>
        <v>0</v>
      </c>
    </row>
    <row r="19" spans="1:17" s="45" customFormat="1" ht="33" customHeight="1" thickBot="1">
      <c r="A19" s="14"/>
      <c r="B19" s="62" t="s">
        <v>20</v>
      </c>
      <c r="C19" s="299">
        <f>ROUND(C7/C18,6)</f>
        <v>78.698366</v>
      </c>
      <c r="D19" s="300"/>
      <c r="E19" s="300"/>
      <c r="F19" s="300"/>
      <c r="G19" s="301"/>
      <c r="H19" s="298">
        <f>ROUND(H9/H18,6)</f>
        <v>230.872483</v>
      </c>
      <c r="I19" s="282"/>
      <c r="J19" s="282">
        <f>ROUND(J9/J18,6)</f>
        <v>32.849503</v>
      </c>
      <c r="K19" s="283"/>
      <c r="M19" s="46"/>
      <c r="N19" s="142"/>
      <c r="P19" s="12"/>
      <c r="Q19" s="120"/>
    </row>
    <row r="20" spans="1:17" s="34" customFormat="1" ht="30.75" customHeight="1">
      <c r="A20" s="32"/>
      <c r="B20" s="102" t="s">
        <v>0</v>
      </c>
      <c r="C20" s="279" t="s">
        <v>17</v>
      </c>
      <c r="D20" s="296"/>
      <c r="E20" s="296"/>
      <c r="F20" s="296"/>
      <c r="G20" s="281"/>
      <c r="H20" s="279" t="s">
        <v>38</v>
      </c>
      <c r="I20" s="280"/>
      <c r="J20" s="280"/>
      <c r="K20" s="297"/>
      <c r="L20" s="16"/>
      <c r="M20" s="147"/>
      <c r="N20" s="143"/>
      <c r="P20" s="12"/>
      <c r="Q20" s="122"/>
    </row>
    <row r="21" spans="1:17" s="36" customFormat="1" ht="18.75" customHeight="1">
      <c r="A21" s="35"/>
      <c r="B21" s="66">
        <v>36200</v>
      </c>
      <c r="C21" s="275">
        <f>B21</f>
        <v>36200</v>
      </c>
      <c r="D21" s="276"/>
      <c r="E21" s="276"/>
      <c r="F21" s="276"/>
      <c r="G21" s="277"/>
      <c r="H21" s="275">
        <v>0</v>
      </c>
      <c r="I21" s="293"/>
      <c r="J21" s="293"/>
      <c r="K21" s="277"/>
      <c r="L21" s="17"/>
      <c r="M21" s="21"/>
      <c r="N21" s="145"/>
      <c r="P21" s="12"/>
      <c r="Q21" s="123"/>
    </row>
    <row r="22" spans="2:17" ht="12.75" customHeight="1">
      <c r="B22" s="289"/>
      <c r="C22" s="28"/>
      <c r="D22" s="57"/>
      <c r="E22" s="57"/>
      <c r="F22" s="57"/>
      <c r="G22" s="29"/>
      <c r="H22" s="295" t="s">
        <v>39</v>
      </c>
      <c r="I22" s="291"/>
      <c r="J22" s="291" t="s">
        <v>39</v>
      </c>
      <c r="K22" s="292"/>
      <c r="L22" s="103"/>
      <c r="M22" s="37"/>
      <c r="Q22" s="121"/>
    </row>
    <row r="23" spans="2:17" ht="15.75" customHeight="1" thickBot="1">
      <c r="B23" s="294"/>
      <c r="C23" s="104"/>
      <c r="D23" s="105"/>
      <c r="E23" s="105"/>
      <c r="F23" s="105"/>
      <c r="G23" s="106"/>
      <c r="H23" s="266">
        <f>ROUND(H21*50%,2)</f>
        <v>0</v>
      </c>
      <c r="I23" s="272"/>
      <c r="J23" s="273">
        <f>ROUND(H21*50%,2)</f>
        <v>0</v>
      </c>
      <c r="K23" s="274"/>
      <c r="L23" s="39"/>
      <c r="M23" s="37"/>
      <c r="N23" s="137"/>
      <c r="Q23" s="121"/>
    </row>
    <row r="24" spans="1:18" ht="47.25" customHeight="1" thickBot="1">
      <c r="A24" s="26" t="s">
        <v>40</v>
      </c>
      <c r="B24" s="49" t="s">
        <v>10</v>
      </c>
      <c r="C24" s="108" t="s">
        <v>27</v>
      </c>
      <c r="D24" s="58" t="s">
        <v>28</v>
      </c>
      <c r="E24" s="58" t="s">
        <v>29</v>
      </c>
      <c r="F24" s="58" t="s">
        <v>30</v>
      </c>
      <c r="G24" s="23" t="s">
        <v>11</v>
      </c>
      <c r="H24" s="24" t="s">
        <v>4</v>
      </c>
      <c r="I24" s="23" t="s">
        <v>11</v>
      </c>
      <c r="J24" s="24" t="s">
        <v>4</v>
      </c>
      <c r="K24" s="23" t="s">
        <v>11</v>
      </c>
      <c r="L24" s="211" t="s">
        <v>5</v>
      </c>
      <c r="M24" s="248" t="s">
        <v>59</v>
      </c>
      <c r="N24" s="117" t="s">
        <v>60</v>
      </c>
      <c r="O24" s="155" t="s">
        <v>61</v>
      </c>
      <c r="P24" s="239" t="s">
        <v>62</v>
      </c>
      <c r="Q24" s="119" t="s">
        <v>63</v>
      </c>
      <c r="R24" s="113" t="s">
        <v>64</v>
      </c>
    </row>
    <row r="25" spans="1:18" s="1" customFormat="1" ht="35.25" customHeight="1" thickBot="1">
      <c r="A25" s="196">
        <v>8</v>
      </c>
      <c r="B25" s="197" t="s">
        <v>41</v>
      </c>
      <c r="C25" s="198">
        <f>D25+E25+F25</f>
        <v>98</v>
      </c>
      <c r="D25" s="199">
        <v>47</v>
      </c>
      <c r="E25" s="200">
        <v>36</v>
      </c>
      <c r="F25" s="201">
        <v>15</v>
      </c>
      <c r="G25" s="202">
        <f>C21</f>
        <v>36200</v>
      </c>
      <c r="H25" s="203">
        <v>0</v>
      </c>
      <c r="I25" s="204">
        <v>0</v>
      </c>
      <c r="J25" s="205">
        <v>0</v>
      </c>
      <c r="K25" s="206">
        <v>0</v>
      </c>
      <c r="L25" s="207">
        <f>C25+H25+J25</f>
        <v>98</v>
      </c>
      <c r="M25" s="208">
        <f>B21</f>
        <v>36200</v>
      </c>
      <c r="N25" s="146">
        <v>15000</v>
      </c>
      <c r="O25" s="212">
        <v>11000</v>
      </c>
      <c r="P25" s="240">
        <f>M25-N25-O25</f>
        <v>10200</v>
      </c>
      <c r="Q25" s="209">
        <v>0</v>
      </c>
      <c r="R25" s="210">
        <v>0</v>
      </c>
    </row>
    <row r="26" spans="1:14" s="30" customFormat="1" ht="30" customHeight="1" thickBot="1">
      <c r="A26" s="267" t="s">
        <v>54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M26" s="31"/>
      <c r="N26" s="144"/>
    </row>
    <row r="27" spans="1:19" s="111" customFormat="1" ht="37.5" customHeight="1" thickBot="1">
      <c r="A27" s="284" t="s">
        <v>42</v>
      </c>
      <c r="B27" s="285"/>
      <c r="C27" s="285"/>
      <c r="D27" s="285"/>
      <c r="E27" s="285"/>
      <c r="F27" s="285"/>
      <c r="G27" s="285"/>
      <c r="H27" s="286"/>
      <c r="I27" s="287">
        <f>M18+M25</f>
        <v>724200</v>
      </c>
      <c r="J27" s="288"/>
      <c r="K27" s="124"/>
      <c r="L27" s="271" t="s">
        <v>67</v>
      </c>
      <c r="M27" s="271"/>
      <c r="N27" s="271"/>
      <c r="O27" s="271"/>
      <c r="P27" s="271"/>
      <c r="Q27" s="271"/>
      <c r="R27" s="271"/>
      <c r="S27" s="124"/>
    </row>
    <row r="28" spans="1:18" s="9" customFormat="1" ht="21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49" t="s">
        <v>69</v>
      </c>
      <c r="N28" s="249" t="s">
        <v>70</v>
      </c>
      <c r="O28" s="249" t="s">
        <v>71</v>
      </c>
      <c r="P28" s="268" t="s">
        <v>68</v>
      </c>
      <c r="Q28" s="268"/>
      <c r="R28" s="268"/>
    </row>
    <row r="29" spans="1:18" ht="21.75" customHeight="1">
      <c r="A29" s="269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54">
        <v>550000</v>
      </c>
      <c r="N29" s="253">
        <f>N18+N25+RAD!L24</f>
        <v>505240</v>
      </c>
      <c r="O29" s="254">
        <f>O18+O25+RAD!M24</f>
        <v>428760.00043450005</v>
      </c>
      <c r="P29" s="255">
        <f>P18+P25+RAD!N24</f>
        <v>265902.6052307099</v>
      </c>
      <c r="Q29" s="255">
        <f>Q18+Q25+RAD!O24</f>
        <v>7097.394804350013</v>
      </c>
      <c r="R29" s="255">
        <f>R18+R25+RAD!P24</f>
        <v>0</v>
      </c>
    </row>
    <row r="30" spans="12:18" ht="24.75" customHeight="1">
      <c r="L30" s="265" t="s">
        <v>72</v>
      </c>
      <c r="M30" s="278">
        <f>M29+N29+O29</f>
        <v>1484000.0004345002</v>
      </c>
      <c r="N30" s="278"/>
      <c r="O30" s="278"/>
      <c r="P30" s="270">
        <f>P29+Q29+R29</f>
        <v>273000.0000350599</v>
      </c>
      <c r="Q30" s="270"/>
      <c r="R30" s="270"/>
    </row>
  </sheetData>
  <sheetProtection/>
  <mergeCells count="37">
    <mergeCell ref="A1:G1"/>
    <mergeCell ref="H9:I9"/>
    <mergeCell ref="J9:K9"/>
    <mergeCell ref="C7:G7"/>
    <mergeCell ref="H7:K7"/>
    <mergeCell ref="H8:I8"/>
    <mergeCell ref="C6:G6"/>
    <mergeCell ref="A3:K3"/>
    <mergeCell ref="A4:K4"/>
    <mergeCell ref="C5:K5"/>
    <mergeCell ref="L2:P3"/>
    <mergeCell ref="L4:P4"/>
    <mergeCell ref="L5:P5"/>
    <mergeCell ref="L8:M8"/>
    <mergeCell ref="C20:G20"/>
    <mergeCell ref="H20:K20"/>
    <mergeCell ref="H19:I19"/>
    <mergeCell ref="C19:G19"/>
    <mergeCell ref="H6:K6"/>
    <mergeCell ref="J19:K19"/>
    <mergeCell ref="A27:H27"/>
    <mergeCell ref="I27:J27"/>
    <mergeCell ref="B8:B9"/>
    <mergeCell ref="J8:K8"/>
    <mergeCell ref="H21:K21"/>
    <mergeCell ref="B22:B23"/>
    <mergeCell ref="H22:I22"/>
    <mergeCell ref="J22:K22"/>
    <mergeCell ref="H23:I23"/>
    <mergeCell ref="J23:K23"/>
    <mergeCell ref="C21:G21"/>
    <mergeCell ref="M30:O30"/>
    <mergeCell ref="P30:R30"/>
    <mergeCell ref="L27:R27"/>
    <mergeCell ref="A26:K26"/>
    <mergeCell ref="P28:R28"/>
    <mergeCell ref="A29:L29"/>
  </mergeCells>
  <printOptions/>
  <pageMargins left="0.16" right="0.16" top="0.17" bottom="0.23" header="0.39" footer="0.2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80" zoomScaleNormal="80" zoomScalePageLayoutView="0" workbookViewId="0" topLeftCell="A10">
      <selection activeCell="N14" sqref="N14"/>
    </sheetView>
  </sheetViews>
  <sheetFormatPr defaultColWidth="17.625" defaultRowHeight="15.75"/>
  <cols>
    <col min="1" max="1" width="4.125" style="8" customWidth="1"/>
    <col min="2" max="2" width="29.50390625" style="9" customWidth="1"/>
    <col min="3" max="3" width="14.25390625" style="9" customWidth="1"/>
    <col min="4" max="4" width="10.00390625" style="9" customWidth="1"/>
    <col min="5" max="5" width="11.25390625" style="9" customWidth="1"/>
    <col min="6" max="6" width="8.375" style="9" customWidth="1"/>
    <col min="7" max="7" width="14.75390625" style="9" customWidth="1"/>
    <col min="8" max="8" width="11.625" style="9" customWidth="1"/>
    <col min="9" max="9" width="12.875" style="9" customWidth="1"/>
    <col min="10" max="10" width="12.375" style="4" customWidth="1"/>
    <col min="11" max="11" width="17.625" style="2" customWidth="1"/>
    <col min="12" max="12" width="10.25390625" style="222" customWidth="1"/>
    <col min="13" max="13" width="12.50390625" style="9" bestFit="1" customWidth="1"/>
    <col min="14" max="14" width="12.75390625" style="9" customWidth="1"/>
    <col min="15" max="15" width="9.875" style="9" bestFit="1" customWidth="1"/>
    <col min="16" max="16" width="9.625" style="9" customWidth="1"/>
    <col min="17" max="17" width="16.375" style="9" hidden="1" customWidth="1"/>
    <col min="18" max="16384" width="17.625" style="9" customWidth="1"/>
  </cols>
  <sheetData>
    <row r="1" spans="1:15" s="1" customFormat="1" ht="15.75" customHeight="1">
      <c r="A1" s="339" t="s">
        <v>8</v>
      </c>
      <c r="B1" s="339"/>
      <c r="C1" s="339"/>
      <c r="D1" s="339"/>
      <c r="E1" s="339"/>
      <c r="F1" s="339"/>
      <c r="G1" s="339"/>
      <c r="I1" s="101" t="s">
        <v>37</v>
      </c>
      <c r="J1" s="302" t="s">
        <v>58</v>
      </c>
      <c r="K1" s="303"/>
      <c r="L1" s="303"/>
      <c r="M1" s="303"/>
      <c r="N1" s="303"/>
      <c r="O1" s="304"/>
    </row>
    <row r="2" spans="9:15" ht="9" customHeight="1">
      <c r="I2" s="10"/>
      <c r="J2" s="305"/>
      <c r="K2" s="306"/>
      <c r="L2" s="306"/>
      <c r="M2" s="306"/>
      <c r="N2" s="306"/>
      <c r="O2" s="307"/>
    </row>
    <row r="3" spans="2:15" ht="32.25" customHeight="1">
      <c r="B3" s="321" t="s">
        <v>66</v>
      </c>
      <c r="C3" s="321"/>
      <c r="D3" s="321"/>
      <c r="E3" s="321"/>
      <c r="F3" s="321"/>
      <c r="G3" s="321"/>
      <c r="H3" s="321"/>
      <c r="I3" s="74"/>
      <c r="J3" s="305"/>
      <c r="K3" s="306"/>
      <c r="L3" s="306"/>
      <c r="M3" s="306"/>
      <c r="N3" s="306"/>
      <c r="O3" s="307"/>
    </row>
    <row r="4" spans="2:15" ht="22.5" customHeight="1">
      <c r="B4" s="345" t="s">
        <v>18</v>
      </c>
      <c r="C4" s="345"/>
      <c r="D4" s="345"/>
      <c r="E4" s="345"/>
      <c r="F4" s="345"/>
      <c r="G4" s="345"/>
      <c r="H4" s="345"/>
      <c r="I4" s="41"/>
      <c r="J4" s="308" t="s">
        <v>55</v>
      </c>
      <c r="K4" s="309"/>
      <c r="L4" s="309"/>
      <c r="M4" s="309"/>
      <c r="N4" s="309"/>
      <c r="O4" s="310"/>
    </row>
    <row r="5" spans="3:15" ht="24.75" customHeight="1" thickBot="1">
      <c r="C5" s="346" t="s">
        <v>56</v>
      </c>
      <c r="D5" s="346"/>
      <c r="E5" s="346"/>
      <c r="F5" s="346"/>
      <c r="G5" s="346"/>
      <c r="H5" s="346"/>
      <c r="I5" s="346"/>
      <c r="J5" s="311" t="s">
        <v>65</v>
      </c>
      <c r="K5" s="312"/>
      <c r="L5" s="312"/>
      <c r="M5" s="312"/>
      <c r="N5" s="312"/>
      <c r="O5" s="313"/>
    </row>
    <row r="6" spans="2:10" ht="33.75" customHeight="1">
      <c r="B6" s="82" t="s">
        <v>13</v>
      </c>
      <c r="C6" s="340" t="s">
        <v>19</v>
      </c>
      <c r="D6" s="341"/>
      <c r="E6" s="341"/>
      <c r="F6" s="341"/>
      <c r="G6" s="342"/>
      <c r="H6" s="343" t="s">
        <v>14</v>
      </c>
      <c r="I6" s="344"/>
      <c r="J6" s="6"/>
    </row>
    <row r="7" spans="1:12" s="3" customFormat="1" ht="30" customHeight="1" thickBot="1">
      <c r="A7" s="40"/>
      <c r="B7" s="73">
        <v>482800</v>
      </c>
      <c r="C7" s="348">
        <f>ROUND(B7*90%,2)</f>
        <v>434520</v>
      </c>
      <c r="D7" s="349"/>
      <c r="E7" s="349"/>
      <c r="F7" s="349"/>
      <c r="G7" s="350"/>
      <c r="H7" s="351">
        <f>ROUND(B7*10%,2)</f>
        <v>48280</v>
      </c>
      <c r="I7" s="352"/>
      <c r="J7" s="353"/>
      <c r="K7" s="353"/>
      <c r="L7" s="223"/>
    </row>
    <row r="8" spans="2:10" ht="21" customHeight="1" hidden="1">
      <c r="B8" s="54"/>
      <c r="C8" s="48"/>
      <c r="D8" s="48"/>
      <c r="E8" s="48"/>
      <c r="F8" s="48"/>
      <c r="G8" s="48"/>
      <c r="H8" s="42"/>
      <c r="I8" s="43"/>
      <c r="J8" s="7"/>
    </row>
    <row r="9" spans="2:10" ht="14.25" customHeight="1" hidden="1">
      <c r="B9" s="54"/>
      <c r="C9" s="48"/>
      <c r="D9" s="48"/>
      <c r="E9" s="48"/>
      <c r="F9" s="48"/>
      <c r="G9" s="48"/>
      <c r="H9" s="42"/>
      <c r="I9" s="43"/>
      <c r="J9" s="7"/>
    </row>
    <row r="10" spans="1:16" s="5" customFormat="1" ht="48.75" customHeight="1" thickBot="1">
      <c r="A10" s="50" t="s">
        <v>15</v>
      </c>
      <c r="B10" s="55" t="s">
        <v>10</v>
      </c>
      <c r="C10" s="67" t="s">
        <v>27</v>
      </c>
      <c r="D10" s="59" t="s">
        <v>28</v>
      </c>
      <c r="E10" s="61" t="s">
        <v>29</v>
      </c>
      <c r="F10" s="65" t="s">
        <v>30</v>
      </c>
      <c r="G10" s="60" t="s">
        <v>11</v>
      </c>
      <c r="H10" s="44" t="s">
        <v>16</v>
      </c>
      <c r="I10" s="47" t="s">
        <v>11</v>
      </c>
      <c r="J10" s="76" t="s">
        <v>5</v>
      </c>
      <c r="K10" s="156" t="s">
        <v>59</v>
      </c>
      <c r="L10" s="117" t="s">
        <v>60</v>
      </c>
      <c r="M10" s="155" t="s">
        <v>61</v>
      </c>
      <c r="N10" s="118" t="s">
        <v>62</v>
      </c>
      <c r="O10" s="119" t="s">
        <v>63</v>
      </c>
      <c r="P10" s="113" t="s">
        <v>64</v>
      </c>
    </row>
    <row r="11" spans="1:16" s="5" customFormat="1" ht="28.5" customHeight="1">
      <c r="A11" s="51">
        <v>1</v>
      </c>
      <c r="B11" s="78" t="s">
        <v>23</v>
      </c>
      <c r="C11" s="68">
        <f aca="true" t="shared" si="0" ref="C11:C23">D11+E11+F11</f>
        <v>1926.65</v>
      </c>
      <c r="D11" s="135">
        <v>1670.65</v>
      </c>
      <c r="E11" s="96">
        <v>221</v>
      </c>
      <c r="F11" s="96">
        <v>35</v>
      </c>
      <c r="G11" s="70">
        <f>C11*C25</f>
        <v>231004.06148435</v>
      </c>
      <c r="H11" s="72">
        <v>30</v>
      </c>
      <c r="I11" s="53">
        <f>H11*H25</f>
        <v>16093.33332</v>
      </c>
      <c r="J11" s="77">
        <f aca="true" t="shared" si="1" ref="J11:J23">C11+H11</f>
        <v>1956.65</v>
      </c>
      <c r="K11" s="213">
        <f aca="true" t="shared" si="2" ref="K11:K23">G11+I11</f>
        <v>247097.39480435</v>
      </c>
      <c r="L11" s="224">
        <v>85000</v>
      </c>
      <c r="M11" s="219">
        <v>75000</v>
      </c>
      <c r="N11" s="220">
        <v>80000</v>
      </c>
      <c r="O11" s="250">
        <f>K11-L11-M11-N11</f>
        <v>7097.394804350013</v>
      </c>
      <c r="P11" s="221">
        <v>0</v>
      </c>
    </row>
    <row r="12" spans="1:16" s="5" customFormat="1" ht="27" customHeight="1">
      <c r="A12" s="56">
        <v>2</v>
      </c>
      <c r="B12" s="79" t="s">
        <v>35</v>
      </c>
      <c r="C12" s="69">
        <f t="shared" si="0"/>
        <v>712.9</v>
      </c>
      <c r="D12" s="99">
        <v>523.9</v>
      </c>
      <c r="E12" s="97">
        <v>154</v>
      </c>
      <c r="F12" s="97">
        <v>35</v>
      </c>
      <c r="G12" s="71">
        <f>C12*C25</f>
        <v>85476.23877309999</v>
      </c>
      <c r="H12" s="100">
        <v>30</v>
      </c>
      <c r="I12" s="64">
        <f>H12*H25</f>
        <v>16093.33332</v>
      </c>
      <c r="J12" s="77">
        <f t="shared" si="1"/>
        <v>742.9</v>
      </c>
      <c r="K12" s="214">
        <f t="shared" si="2"/>
        <v>101569.5720931</v>
      </c>
      <c r="L12" s="225">
        <v>50000</v>
      </c>
      <c r="M12" s="216">
        <v>40000</v>
      </c>
      <c r="N12" s="251">
        <f>K12-L12-M12</f>
        <v>11569.572093099996</v>
      </c>
      <c r="O12" s="217">
        <v>0</v>
      </c>
      <c r="P12" s="218">
        <v>0</v>
      </c>
    </row>
    <row r="13" spans="1:16" s="83" customFormat="1" ht="25.5" customHeight="1">
      <c r="A13" s="51">
        <v>3</v>
      </c>
      <c r="B13" s="129" t="s">
        <v>44</v>
      </c>
      <c r="C13" s="125">
        <f>D13+E13+F13</f>
        <v>305</v>
      </c>
      <c r="D13" s="99">
        <v>182</v>
      </c>
      <c r="E13" s="97">
        <v>88</v>
      </c>
      <c r="F13" s="97">
        <v>35</v>
      </c>
      <c r="G13" s="126">
        <f>C13*C25</f>
        <v>36569.298395</v>
      </c>
      <c r="H13" s="127">
        <v>30</v>
      </c>
      <c r="I13" s="128">
        <f>H13*H25</f>
        <v>16093.33332</v>
      </c>
      <c r="J13" s="77">
        <f>C13+H13</f>
        <v>335</v>
      </c>
      <c r="K13" s="214">
        <f>G13+I13</f>
        <v>52662.631714999996</v>
      </c>
      <c r="L13" s="225">
        <v>26000</v>
      </c>
      <c r="M13" s="216">
        <v>20000</v>
      </c>
      <c r="N13" s="251">
        <f aca="true" t="shared" si="3" ref="N13:N23">K13-L13-M13</f>
        <v>6662.631714999996</v>
      </c>
      <c r="O13" s="217">
        <v>0</v>
      </c>
      <c r="P13" s="218">
        <v>0</v>
      </c>
    </row>
    <row r="14" spans="1:16" s="83" customFormat="1" ht="25.5" customHeight="1">
      <c r="A14" s="56">
        <v>4</v>
      </c>
      <c r="B14" s="80" t="s">
        <v>32</v>
      </c>
      <c r="C14" s="69">
        <f t="shared" si="0"/>
        <v>244.07999999999998</v>
      </c>
      <c r="D14" s="99">
        <v>147.75</v>
      </c>
      <c r="E14" s="97">
        <v>61.33</v>
      </c>
      <c r="F14" s="97">
        <v>35</v>
      </c>
      <c r="G14" s="71">
        <f>C14*C25</f>
        <v>29265.030663119996</v>
      </c>
      <c r="H14" s="52">
        <v>0</v>
      </c>
      <c r="I14" s="53">
        <v>0</v>
      </c>
      <c r="J14" s="77">
        <f t="shared" si="1"/>
        <v>244.07999999999998</v>
      </c>
      <c r="K14" s="214">
        <f t="shared" si="2"/>
        <v>29265.030663119996</v>
      </c>
      <c r="L14" s="225">
        <v>10000</v>
      </c>
      <c r="M14" s="216">
        <v>14000</v>
      </c>
      <c r="N14" s="251">
        <f t="shared" si="3"/>
        <v>5265.0306631199965</v>
      </c>
      <c r="O14" s="217">
        <v>0</v>
      </c>
      <c r="P14" s="218">
        <v>0</v>
      </c>
    </row>
    <row r="15" spans="1:16" s="83" customFormat="1" ht="25.5" customHeight="1">
      <c r="A15" s="51">
        <v>5</v>
      </c>
      <c r="B15" s="81" t="s">
        <v>33</v>
      </c>
      <c r="C15" s="69">
        <f t="shared" si="0"/>
        <v>135.5</v>
      </c>
      <c r="D15" s="99">
        <v>62.5</v>
      </c>
      <c r="E15" s="97">
        <v>56</v>
      </c>
      <c r="F15" s="97">
        <v>17</v>
      </c>
      <c r="G15" s="71">
        <f>C15*C25</f>
        <v>16246.3604345</v>
      </c>
      <c r="H15" s="63">
        <v>0</v>
      </c>
      <c r="I15" s="64">
        <v>0</v>
      </c>
      <c r="J15" s="77">
        <f t="shared" si="1"/>
        <v>135.5</v>
      </c>
      <c r="K15" s="214">
        <f t="shared" si="2"/>
        <v>16246.3604345</v>
      </c>
      <c r="L15" s="225">
        <v>9000</v>
      </c>
      <c r="M15" s="252">
        <f>K15-L15</f>
        <v>7246.3604345</v>
      </c>
      <c r="N15" s="251">
        <f t="shared" si="3"/>
        <v>0</v>
      </c>
      <c r="O15" s="217">
        <v>0</v>
      </c>
      <c r="P15" s="218">
        <v>0</v>
      </c>
    </row>
    <row r="16" spans="1:16" s="83" customFormat="1" ht="25.5" customHeight="1">
      <c r="A16" s="56">
        <v>6</v>
      </c>
      <c r="B16" s="132" t="s">
        <v>45</v>
      </c>
      <c r="C16" s="69">
        <f t="shared" si="0"/>
        <v>25.869999999999997</v>
      </c>
      <c r="D16" s="99">
        <v>9.44</v>
      </c>
      <c r="E16" s="97">
        <v>6.43</v>
      </c>
      <c r="F16" s="97">
        <v>10</v>
      </c>
      <c r="G16" s="71">
        <f>C16*C25</f>
        <v>3101.7958999299995</v>
      </c>
      <c r="H16" s="133">
        <v>0</v>
      </c>
      <c r="I16" s="134">
        <v>0</v>
      </c>
      <c r="J16" s="77">
        <f t="shared" si="1"/>
        <v>25.869999999999997</v>
      </c>
      <c r="K16" s="214">
        <f t="shared" si="2"/>
        <v>3101.7958999299995</v>
      </c>
      <c r="L16" s="225">
        <v>1500</v>
      </c>
      <c r="M16" s="216">
        <v>1500</v>
      </c>
      <c r="N16" s="251">
        <f t="shared" si="3"/>
        <v>101.79589992999945</v>
      </c>
      <c r="O16" s="217">
        <v>0</v>
      </c>
      <c r="P16" s="218">
        <v>0</v>
      </c>
    </row>
    <row r="17" spans="1:16" s="83" customFormat="1" ht="25.5" customHeight="1">
      <c r="A17" s="51">
        <v>7</v>
      </c>
      <c r="B17" s="132" t="s">
        <v>46</v>
      </c>
      <c r="C17" s="69">
        <f t="shared" si="0"/>
        <v>14.71</v>
      </c>
      <c r="D17" s="99">
        <v>2.57</v>
      </c>
      <c r="E17" s="97">
        <v>2.14</v>
      </c>
      <c r="F17" s="97">
        <v>10</v>
      </c>
      <c r="G17" s="71">
        <f>C17*C25</f>
        <v>1763.71927669</v>
      </c>
      <c r="H17" s="133">
        <v>0</v>
      </c>
      <c r="I17" s="134">
        <v>0</v>
      </c>
      <c r="J17" s="77">
        <f t="shared" si="1"/>
        <v>14.71</v>
      </c>
      <c r="K17" s="214">
        <f t="shared" si="2"/>
        <v>1763.71927669</v>
      </c>
      <c r="L17" s="225">
        <v>840</v>
      </c>
      <c r="M17" s="216">
        <v>840</v>
      </c>
      <c r="N17" s="251">
        <f t="shared" si="3"/>
        <v>83.71927669000002</v>
      </c>
      <c r="O17" s="217">
        <v>0</v>
      </c>
      <c r="P17" s="218">
        <v>0</v>
      </c>
    </row>
    <row r="18" spans="1:16" s="83" customFormat="1" ht="25.5" customHeight="1">
      <c r="A18" s="56">
        <v>8</v>
      </c>
      <c r="B18" s="132" t="s">
        <v>47</v>
      </c>
      <c r="C18" s="69">
        <f t="shared" si="0"/>
        <v>18.25</v>
      </c>
      <c r="D18" s="99">
        <v>5.04</v>
      </c>
      <c r="E18" s="97">
        <v>3.21</v>
      </c>
      <c r="F18" s="97">
        <v>10</v>
      </c>
      <c r="G18" s="71">
        <f>C18*C25</f>
        <v>2188.16293675</v>
      </c>
      <c r="H18" s="133">
        <v>0</v>
      </c>
      <c r="I18" s="134">
        <v>0</v>
      </c>
      <c r="J18" s="77">
        <f t="shared" si="1"/>
        <v>18.25</v>
      </c>
      <c r="K18" s="214">
        <f t="shared" si="2"/>
        <v>2188.16293675</v>
      </c>
      <c r="L18" s="225">
        <v>960</v>
      </c>
      <c r="M18" s="216">
        <v>960</v>
      </c>
      <c r="N18" s="251">
        <f t="shared" si="3"/>
        <v>268.16293675</v>
      </c>
      <c r="O18" s="217">
        <v>0</v>
      </c>
      <c r="P18" s="218">
        <v>0</v>
      </c>
    </row>
    <row r="19" spans="1:16" s="83" customFormat="1" ht="25.5" customHeight="1">
      <c r="A19" s="51">
        <v>9</v>
      </c>
      <c r="B19" s="132" t="s">
        <v>48</v>
      </c>
      <c r="C19" s="69">
        <f t="shared" si="0"/>
        <v>14.85</v>
      </c>
      <c r="D19" s="99">
        <v>2.71</v>
      </c>
      <c r="E19" s="97">
        <v>2.14</v>
      </c>
      <c r="F19" s="97">
        <v>10</v>
      </c>
      <c r="G19" s="71">
        <f>C19*C25</f>
        <v>1780.5051841499999</v>
      </c>
      <c r="H19" s="133">
        <v>0</v>
      </c>
      <c r="I19" s="134">
        <v>0</v>
      </c>
      <c r="J19" s="77">
        <f t="shared" si="1"/>
        <v>14.85</v>
      </c>
      <c r="K19" s="214">
        <f t="shared" si="2"/>
        <v>1780.5051841499999</v>
      </c>
      <c r="L19" s="225">
        <v>840</v>
      </c>
      <c r="M19" s="216">
        <v>840</v>
      </c>
      <c r="N19" s="251">
        <f t="shared" si="3"/>
        <v>100.50518414999988</v>
      </c>
      <c r="O19" s="217">
        <v>0</v>
      </c>
      <c r="P19" s="218">
        <v>0</v>
      </c>
    </row>
    <row r="20" spans="1:16" s="83" customFormat="1" ht="25.5" customHeight="1">
      <c r="A20" s="56">
        <v>10</v>
      </c>
      <c r="B20" s="132" t="s">
        <v>49</v>
      </c>
      <c r="C20" s="69">
        <f t="shared" si="0"/>
        <v>54</v>
      </c>
      <c r="D20" s="99">
        <v>21</v>
      </c>
      <c r="E20" s="97">
        <v>21</v>
      </c>
      <c r="F20" s="97">
        <v>12</v>
      </c>
      <c r="G20" s="71">
        <f>C20*C25</f>
        <v>6474.564306</v>
      </c>
      <c r="H20" s="133">
        <v>0</v>
      </c>
      <c r="I20" s="134">
        <v>0</v>
      </c>
      <c r="J20" s="77">
        <f t="shared" si="1"/>
        <v>54</v>
      </c>
      <c r="K20" s="214">
        <f t="shared" si="2"/>
        <v>6474.564306</v>
      </c>
      <c r="L20" s="225">
        <v>1800</v>
      </c>
      <c r="M20" s="216">
        <v>3000</v>
      </c>
      <c r="N20" s="251">
        <f t="shared" si="3"/>
        <v>1674.5643060000002</v>
      </c>
      <c r="O20" s="217">
        <v>0</v>
      </c>
      <c r="P20" s="218">
        <v>0</v>
      </c>
    </row>
    <row r="21" spans="1:16" s="83" customFormat="1" ht="25.5" customHeight="1">
      <c r="A21" s="51">
        <v>11</v>
      </c>
      <c r="B21" s="132" t="s">
        <v>50</v>
      </c>
      <c r="C21" s="69">
        <f t="shared" si="0"/>
        <v>47</v>
      </c>
      <c r="D21" s="99">
        <v>15</v>
      </c>
      <c r="E21" s="97">
        <v>15</v>
      </c>
      <c r="F21" s="97">
        <v>17</v>
      </c>
      <c r="G21" s="71">
        <f>C21*C25</f>
        <v>5635.268933</v>
      </c>
      <c r="H21" s="133">
        <v>0</v>
      </c>
      <c r="I21" s="134">
        <v>0</v>
      </c>
      <c r="J21" s="77">
        <f t="shared" si="1"/>
        <v>47</v>
      </c>
      <c r="K21" s="214">
        <f t="shared" si="2"/>
        <v>5635.268933</v>
      </c>
      <c r="L21" s="225">
        <v>2500</v>
      </c>
      <c r="M21" s="216">
        <v>2500</v>
      </c>
      <c r="N21" s="251">
        <f t="shared" si="3"/>
        <v>635.2689330000003</v>
      </c>
      <c r="O21" s="217">
        <v>0</v>
      </c>
      <c r="P21" s="218">
        <v>0</v>
      </c>
    </row>
    <row r="22" spans="1:16" s="83" customFormat="1" ht="25.5" customHeight="1">
      <c r="A22" s="56">
        <v>12</v>
      </c>
      <c r="B22" s="132" t="s">
        <v>52</v>
      </c>
      <c r="C22" s="69">
        <f t="shared" si="0"/>
        <v>29</v>
      </c>
      <c r="D22" s="99">
        <v>9.5</v>
      </c>
      <c r="E22" s="97">
        <v>7.5</v>
      </c>
      <c r="F22" s="97">
        <v>12</v>
      </c>
      <c r="G22" s="71">
        <f>C22*C25</f>
        <v>3477.0808309999998</v>
      </c>
      <c r="H22" s="133">
        <v>0</v>
      </c>
      <c r="I22" s="134">
        <v>0</v>
      </c>
      <c r="J22" s="77">
        <f t="shared" si="1"/>
        <v>29</v>
      </c>
      <c r="K22" s="214">
        <f t="shared" si="2"/>
        <v>3477.0808309999998</v>
      </c>
      <c r="L22" s="225">
        <v>1200</v>
      </c>
      <c r="M22" s="216">
        <v>1200</v>
      </c>
      <c r="N22" s="251">
        <f t="shared" si="3"/>
        <v>1077.0808309999998</v>
      </c>
      <c r="O22" s="217">
        <v>0</v>
      </c>
      <c r="P22" s="218">
        <v>0</v>
      </c>
    </row>
    <row r="23" spans="1:16" s="83" customFormat="1" ht="25.5" customHeight="1" thickBot="1">
      <c r="A23" s="256">
        <v>13</v>
      </c>
      <c r="B23" s="132" t="s">
        <v>53</v>
      </c>
      <c r="C23" s="149">
        <f t="shared" si="0"/>
        <v>96.22999999999999</v>
      </c>
      <c r="D23" s="230">
        <v>53.55</v>
      </c>
      <c r="E23" s="231">
        <v>30.68</v>
      </c>
      <c r="F23" s="150">
        <v>12</v>
      </c>
      <c r="G23" s="151">
        <f>C23*C25</f>
        <v>11537.913391969998</v>
      </c>
      <c r="H23" s="133">
        <v>0</v>
      </c>
      <c r="I23" s="134">
        <v>0</v>
      </c>
      <c r="J23" s="148">
        <f t="shared" si="1"/>
        <v>96.22999999999999</v>
      </c>
      <c r="K23" s="215">
        <f t="shared" si="2"/>
        <v>11537.913391969998</v>
      </c>
      <c r="L23" s="257">
        <v>5600</v>
      </c>
      <c r="M23" s="264">
        <v>5673.64</v>
      </c>
      <c r="N23" s="258">
        <f t="shared" si="3"/>
        <v>264.27339196999765</v>
      </c>
      <c r="O23" s="259">
        <v>0</v>
      </c>
      <c r="P23" s="260">
        <v>0</v>
      </c>
    </row>
    <row r="24" spans="1:16" s="86" customFormat="1" ht="42.75" customHeight="1" thickBot="1">
      <c r="A24" s="84"/>
      <c r="B24" s="85" t="s">
        <v>51</v>
      </c>
      <c r="C24" s="152">
        <f>SUM(C11:C23)</f>
        <v>3624.04</v>
      </c>
      <c r="D24" s="152">
        <f aca="true" t="shared" si="4" ref="D24:I24">SUM(D11:D23)</f>
        <v>2705.6100000000006</v>
      </c>
      <c r="E24" s="152">
        <f t="shared" si="4"/>
        <v>668.43</v>
      </c>
      <c r="F24" s="152">
        <f t="shared" si="4"/>
        <v>250</v>
      </c>
      <c r="G24" s="152">
        <f t="shared" si="4"/>
        <v>434520.0005095599</v>
      </c>
      <c r="H24" s="152">
        <f t="shared" si="4"/>
        <v>90</v>
      </c>
      <c r="I24" s="152">
        <f t="shared" si="4"/>
        <v>48279.99996</v>
      </c>
      <c r="J24" s="98">
        <f aca="true" t="shared" si="5" ref="J24:P24">SUM(J11:J23)</f>
        <v>3714.04</v>
      </c>
      <c r="K24" s="130">
        <f t="shared" si="5"/>
        <v>482800.00046956</v>
      </c>
      <c r="L24" s="261">
        <f t="shared" si="5"/>
        <v>195240</v>
      </c>
      <c r="M24" s="262">
        <f t="shared" si="5"/>
        <v>172760.00043450002</v>
      </c>
      <c r="N24" s="263">
        <f t="shared" si="5"/>
        <v>107702.60523070997</v>
      </c>
      <c r="O24" s="263">
        <f t="shared" si="5"/>
        <v>7097.394804350013</v>
      </c>
      <c r="P24" s="263">
        <f t="shared" si="5"/>
        <v>0</v>
      </c>
    </row>
    <row r="25" spans="1:15" s="83" customFormat="1" ht="33.75" customHeight="1" thickBot="1">
      <c r="A25" s="87"/>
      <c r="B25" s="90" t="s">
        <v>22</v>
      </c>
      <c r="C25" s="324">
        <f>ROUND(C7/C24,6)</f>
        <v>119.899339</v>
      </c>
      <c r="D25" s="325"/>
      <c r="E25" s="325"/>
      <c r="F25" s="325"/>
      <c r="G25" s="326"/>
      <c r="H25" s="324">
        <f>ROUND(H7/H24,6)</f>
        <v>536.444444</v>
      </c>
      <c r="I25" s="347"/>
      <c r="J25" s="88"/>
      <c r="K25" s="86"/>
      <c r="L25" s="226"/>
      <c r="M25" s="115"/>
      <c r="N25" s="116"/>
      <c r="O25" s="115"/>
    </row>
    <row r="26" spans="1:12" s="93" customFormat="1" ht="13.5" customHeight="1" hidden="1" thickBot="1">
      <c r="A26" s="89"/>
      <c r="B26" s="90" t="s">
        <v>21</v>
      </c>
      <c r="C26" s="327" t="e">
        <f>ROUND(#REF!/#REF!,6)</f>
        <v>#REF!</v>
      </c>
      <c r="D26" s="328"/>
      <c r="E26" s="328"/>
      <c r="F26" s="328"/>
      <c r="G26" s="329"/>
      <c r="H26" s="327" t="e">
        <f>ROUND(#REF!/#REF!,6)</f>
        <v>#REF!</v>
      </c>
      <c r="I26" s="330"/>
      <c r="J26" s="91"/>
      <c r="K26" s="92"/>
      <c r="L26" s="227"/>
    </row>
    <row r="27" spans="1:17" s="112" customFormat="1" ht="34.5" customHeight="1" thickBot="1">
      <c r="A27" s="331" t="s">
        <v>43</v>
      </c>
      <c r="B27" s="332"/>
      <c r="C27" s="332"/>
      <c r="D27" s="332"/>
      <c r="E27" s="332"/>
      <c r="F27" s="332"/>
      <c r="G27" s="332"/>
      <c r="H27" s="333">
        <f>K24</f>
        <v>482800.00046956</v>
      </c>
      <c r="I27" s="334"/>
      <c r="J27" s="337"/>
      <c r="K27" s="338"/>
      <c r="L27" s="335"/>
      <c r="M27" s="335"/>
      <c r="N27" s="335"/>
      <c r="O27" s="335"/>
      <c r="P27" s="335"/>
      <c r="Q27" s="131"/>
    </row>
    <row r="28" spans="2:13" ht="12" customHeight="1"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153"/>
      <c r="M28" s="154"/>
    </row>
    <row r="29" spans="1:13" s="12" customFormat="1" ht="21.75" customHeight="1">
      <c r="A29" s="269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28"/>
      <c r="M29" s="120"/>
    </row>
    <row r="30" spans="10:15" ht="18">
      <c r="J30" s="94"/>
      <c r="K30" s="95"/>
      <c r="L30" s="229"/>
      <c r="M30" s="154"/>
      <c r="O30" s="136"/>
    </row>
    <row r="31" spans="12:13" ht="18">
      <c r="L31" s="153"/>
      <c r="M31" s="154"/>
    </row>
  </sheetData>
  <sheetProtection/>
  <mergeCells count="23">
    <mergeCell ref="A29:K29"/>
    <mergeCell ref="C6:G6"/>
    <mergeCell ref="H6:I6"/>
    <mergeCell ref="B3:H3"/>
    <mergeCell ref="B4:H4"/>
    <mergeCell ref="C5:I5"/>
    <mergeCell ref="H25:I25"/>
    <mergeCell ref="C7:G7"/>
    <mergeCell ref="H7:I7"/>
    <mergeCell ref="J7:K7"/>
    <mergeCell ref="A1:G1"/>
    <mergeCell ref="J1:O3"/>
    <mergeCell ref="J4:O4"/>
    <mergeCell ref="J5:O5"/>
    <mergeCell ref="L27:M27"/>
    <mergeCell ref="N27:P27"/>
    <mergeCell ref="B28:K28"/>
    <mergeCell ref="J27:K27"/>
    <mergeCell ref="C25:G25"/>
    <mergeCell ref="C26:G26"/>
    <mergeCell ref="H26:I26"/>
    <mergeCell ref="A27:G27"/>
    <mergeCell ref="H27:I27"/>
  </mergeCells>
  <printOptions/>
  <pageMargins left="0.16" right="0.24" top="0.44" bottom="0.27" header="0.17" footer="0.27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marinela.ichim</cp:lastModifiedBy>
  <cp:lastPrinted>2021-07-24T10:59:20Z</cp:lastPrinted>
  <dcterms:created xsi:type="dcterms:W3CDTF">2010-04-21T13:22:55Z</dcterms:created>
  <dcterms:modified xsi:type="dcterms:W3CDTF">2021-07-24T10:59:28Z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