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75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<sst xmlns="http://schemas.openxmlformats.org/spreadsheetml/2006/main" count="120" uniqueCount="76">
  <si>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</si>
  <si>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</si>
  <si>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</si>
  <si>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</si>
  <si>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</si>
  <si>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</si>
  <si>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</si>
  <si>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</si>
  <si>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</si>
  <si>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</si>
  <si>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</si>
  <si>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</si>
  <si>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</si>
  <si>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</si>
  <si>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</si>
  <si>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</si>
  <si>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</si>
  <si>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</si>
  <si>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</si>
  <si>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</si>
  <si>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</si>
  <si>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</si>
  <si>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</si>
  <si>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</si>
  <si>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</si>
  <si>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</si>
  <si>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</si>
  <si>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</si>
  <si>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</si>
  <si>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</si>
  <si>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SC RIM DR. BANCEANU ELENA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</si>
  <si>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</si>
  <si>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</si>
  <si>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</si>
  <si>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</si>
  <si>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</si>
  <si>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</si>
  <si>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</si>
  <si>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</si>
  <si>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</si>
  <si>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</si>
  <si>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</si>
  <si>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TOTAL furnizori locali RADIOLOGIE - IMAGISTICA</t>
  </si>
  <si>
    <t xml:space="preserve">*) NOTA1: Pentru laboratoarele de anatomie-patologica nu se aplica Criteriul de calitate. </t>
  </si>
  <si>
    <t>SC NEWVITALCLINIC SRL</t>
  </si>
  <si>
    <t>MEDIMA HEALTH SA</t>
  </si>
  <si>
    <t>CENTRUL MEDICAL MATEUS</t>
  </si>
  <si>
    <t>Spital Judetean - radiologie imagistica ambulatoriu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</si>
  <si>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</si>
  <si>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</si>
  <si>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</si>
  <si>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</si>
  <si>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</si>
  <si>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</si>
  <si>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Spital FAUREI - EKO cabinete spec.</t>
  </si>
  <si>
    <t>SP JUDETEAN - EKO cabinete spec.</t>
  </si>
  <si>
    <t>CALCULUL SUMELOR alocate pentru SEMESTRUL II 2023</t>
  </si>
  <si>
    <t>Credit de angajament  SEMESTRUL II 2023</t>
  </si>
  <si>
    <t xml:space="preserve">cf Filei de buget cu nr. P5444 / 21.06.2023 </t>
  </si>
  <si>
    <t>criterii conform Anexei 19 din Ordinul 1857/441/2023</t>
  </si>
  <si>
    <t>KALIOPHION SRL</t>
  </si>
  <si>
    <t>MNT HEALTHCARE EUROPE SRL</t>
  </si>
  <si>
    <t>Suma calculata SEM II 2023</t>
  </si>
  <si>
    <t>IUL</t>
  </si>
  <si>
    <t>AUG</t>
  </si>
  <si>
    <t>SEPT</t>
  </si>
  <si>
    <t>OCT</t>
  </si>
  <si>
    <t>NOV</t>
  </si>
  <si>
    <t>DEC</t>
  </si>
  <si>
    <t>criterii conform Anexei 20 din Ordinul 1857/441/2023</t>
  </si>
  <si>
    <t>]i Notei de fundamentare nr. 19073 / 22.06.2023</t>
  </si>
  <si>
    <t>TOTAL GENERAL SEMESTRUL II 2023 PARACLINICE   =</t>
  </si>
  <si>
    <t>Trimestrializare LAB</t>
  </si>
  <si>
    <t>Trimestrializare TOTAL</t>
  </si>
  <si>
    <t>Trimestrializare RAD-IMAG</t>
  </si>
  <si>
    <t>cf Filei de buget P5673/29.06.2023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</si>
</sst>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000"/>
    <numFmt numFmtId="167" formatCode="#,##0.0000"/>
    <numFmt numFmtId="168" formatCode="#,##0.000000000000000000"/>
    <numFmt numFmtId="169" formatCode="#,##0.0000000000"/>
    <numFmt numFmtId="170" formatCode="#,##0.00000000"/>
    <numFmt numFmtId="171" formatCode="0.000000"/>
    <numFmt numFmtId="172" formatCode="#,##0.000"/>
  </numFmts>
  <fonts count="71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i/>
      <sz val="12"/>
      <name val="Times New Roman"/>
      <family val="1"/>
    </font>
    <font>
      <b/>
      <sz val="8"/>
      <color indexed="8"/>
      <name val="TimesRomanR"/>
      <family val="0"/>
    </font>
    <font>
      <b/>
      <i/>
      <sz val="8"/>
      <color indexed="8"/>
      <name val="TimesRoman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RomanR"/>
      <family val="0"/>
    </font>
    <font>
      <sz val="13"/>
      <name val="TimesRomanR"/>
      <family val="0"/>
    </font>
    <font>
      <b/>
      <i/>
      <sz val="16"/>
      <color indexed="8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Roman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Roman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0" applyNumberFormat="0" applyBorder="0" applyAlignment="0" applyProtection="0"/>
    <xf numFmtId="0" fontId="59" fillId="26" borderId="3" applyNumberFormat="0" applyAlignment="0" applyProtection="0"/>
    <xf numFmtId="0" fontId="6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horizont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6" fillId="4" borderId="32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5" fillId="0" borderId="3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5" fillId="34" borderId="34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35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left" vertical="center" wrapText="1"/>
    </xf>
    <xf numFmtId="4" fontId="10" fillId="0" borderId="38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4" fontId="10" fillId="0" borderId="41" xfId="0" applyNumberFormat="1" applyFont="1" applyBorder="1" applyAlignment="1">
      <alignment wrapText="1"/>
    </xf>
    <xf numFmtId="4" fontId="13" fillId="0" borderId="41" xfId="0" applyNumberFormat="1" applyFont="1" applyBorder="1" applyAlignment="1">
      <alignment wrapText="1"/>
    </xf>
    <xf numFmtId="4" fontId="13" fillId="0" borderId="41" xfId="0" applyNumberFormat="1" applyFont="1" applyFill="1" applyBorder="1" applyAlignment="1">
      <alignment wrapText="1"/>
    </xf>
    <xf numFmtId="1" fontId="1" fillId="0" borderId="35" xfId="0" applyNumberFormat="1" applyFont="1" applyBorder="1" applyAlignment="1">
      <alignment horizontal="center" wrapText="1"/>
    </xf>
    <xf numFmtId="4" fontId="1" fillId="0" borderId="35" xfId="0" applyNumberFormat="1" applyFont="1" applyBorder="1" applyAlignment="1">
      <alignment wrapText="1"/>
    </xf>
    <xf numFmtId="2" fontId="5" fillId="0" borderId="38" xfId="0" applyNumberFormat="1" applyFont="1" applyBorder="1" applyAlignment="1">
      <alignment wrapText="1"/>
    </xf>
    <xf numFmtId="2" fontId="2" fillId="0" borderId="42" xfId="0" applyNumberFormat="1" applyFont="1" applyBorder="1" applyAlignment="1">
      <alignment wrapText="1"/>
    </xf>
    <xf numFmtId="2" fontId="2" fillId="0" borderId="43" xfId="0" applyNumberFormat="1" applyFont="1" applyFill="1" applyBorder="1" applyAlignment="1">
      <alignment wrapText="1"/>
    </xf>
    <xf numFmtId="2" fontId="2" fillId="0" borderId="43" xfId="0" applyNumberFormat="1" applyFont="1" applyBorder="1" applyAlignment="1">
      <alignment wrapText="1"/>
    </xf>
    <xf numFmtId="4" fontId="5" fillId="0" borderId="44" xfId="0" applyNumberFormat="1" applyFont="1" applyBorder="1" applyAlignment="1">
      <alignment wrapText="1"/>
    </xf>
    <xf numFmtId="2" fontId="1" fillId="0" borderId="45" xfId="0" applyNumberFormat="1" applyFont="1" applyBorder="1" applyAlignment="1">
      <alignment wrapText="1"/>
    </xf>
    <xf numFmtId="4" fontId="1" fillId="0" borderId="43" xfId="0" applyNumberFormat="1" applyFont="1" applyBorder="1" applyAlignment="1">
      <alignment wrapText="1"/>
    </xf>
    <xf numFmtId="2" fontId="1" fillId="0" borderId="43" xfId="0" applyNumberFormat="1" applyFont="1" applyBorder="1" applyAlignment="1">
      <alignment wrapText="1"/>
    </xf>
    <xf numFmtId="4" fontId="1" fillId="0" borderId="46" xfId="0" applyNumberFormat="1" applyFont="1" applyBorder="1" applyAlignment="1">
      <alignment wrapText="1"/>
    </xf>
    <xf numFmtId="4" fontId="12" fillId="35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35" xfId="0" applyNumberFormat="1" applyFont="1" applyBorder="1" applyAlignment="1">
      <alignment horizontal="center" wrapText="1"/>
    </xf>
    <xf numFmtId="4" fontId="10" fillId="0" borderId="45" xfId="0" applyNumberFormat="1" applyFont="1" applyBorder="1" applyAlignment="1">
      <alignment wrapText="1"/>
    </xf>
    <xf numFmtId="4" fontId="14" fillId="0" borderId="45" xfId="0" applyNumberFormat="1" applyFont="1" applyBorder="1" applyAlignment="1">
      <alignment wrapText="1"/>
    </xf>
    <xf numFmtId="4" fontId="26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Alignment="1">
      <alignment horizontal="left" wrapText="1"/>
    </xf>
    <xf numFmtId="4" fontId="8" fillId="34" borderId="11" xfId="0" applyNumberFormat="1" applyFont="1" applyFill="1" applyBorder="1" applyAlignment="1">
      <alignment horizontal="right" wrapText="1"/>
    </xf>
    <xf numFmtId="4" fontId="8" fillId="34" borderId="47" xfId="0" applyNumberFormat="1" applyFont="1" applyFill="1" applyBorder="1" applyAlignment="1">
      <alignment horizontal="right" wrapText="1"/>
    </xf>
    <xf numFmtId="4" fontId="0" fillId="0" borderId="0" xfId="0" applyNumberFormat="1" applyBorder="1" applyAlignment="1">
      <alignment horizontal="left" wrapText="1"/>
    </xf>
    <xf numFmtId="4" fontId="19" fillId="0" borderId="10" xfId="0" applyNumberFormat="1" applyFont="1" applyBorder="1" applyAlignment="1">
      <alignment wrapText="1"/>
    </xf>
    <xf numFmtId="4" fontId="19" fillId="0" borderId="41" xfId="0" applyNumberFormat="1" applyFont="1" applyBorder="1" applyAlignment="1">
      <alignment wrapText="1"/>
    </xf>
    <xf numFmtId="4" fontId="5" fillId="34" borderId="34" xfId="0" applyNumberFormat="1" applyFont="1" applyFill="1" applyBorder="1" applyAlignment="1">
      <alignment horizontal="center" vertical="center" wrapText="1"/>
    </xf>
    <xf numFmtId="4" fontId="5" fillId="32" borderId="35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19" fillId="0" borderId="31" xfId="0" applyNumberFormat="1" applyFont="1" applyBorder="1" applyAlignment="1">
      <alignment wrapText="1"/>
    </xf>
    <xf numFmtId="4" fontId="10" fillId="0" borderId="28" xfId="0" applyNumberFormat="1" applyFont="1" applyBorder="1" applyAlignment="1">
      <alignment wrapText="1"/>
    </xf>
    <xf numFmtId="4" fontId="10" fillId="0" borderId="48" xfId="0" applyNumberFormat="1" applyFont="1" applyBorder="1" applyAlignment="1">
      <alignment wrapText="1"/>
    </xf>
    <xf numFmtId="4" fontId="10" fillId="0" borderId="35" xfId="0" applyNumberFormat="1" applyFont="1" applyBorder="1" applyAlignment="1">
      <alignment wrapText="1"/>
    </xf>
    <xf numFmtId="4" fontId="8" fillId="32" borderId="49" xfId="0" applyNumberFormat="1" applyFont="1" applyFill="1" applyBorder="1" applyAlignment="1">
      <alignment wrapText="1"/>
    </xf>
    <xf numFmtId="4" fontId="8" fillId="32" borderId="50" xfId="0" applyNumberFormat="1" applyFont="1" applyFill="1" applyBorder="1" applyAlignment="1">
      <alignment wrapText="1"/>
    </xf>
    <xf numFmtId="4" fontId="10" fillId="32" borderId="36" xfId="0" applyNumberFormat="1" applyFont="1" applyFill="1" applyBorder="1" applyAlignment="1">
      <alignment wrapText="1"/>
    </xf>
    <xf numFmtId="2" fontId="19" fillId="0" borderId="39" xfId="0" applyNumberFormat="1" applyFont="1" applyBorder="1" applyAlignment="1">
      <alignment wrapText="1"/>
    </xf>
    <xf numFmtId="2" fontId="19" fillId="0" borderId="40" xfId="0" applyNumberFormat="1" applyFont="1" applyBorder="1" applyAlignment="1">
      <alignment wrapText="1"/>
    </xf>
    <xf numFmtId="4" fontId="19" fillId="0" borderId="51" xfId="0" applyNumberFormat="1" applyFont="1" applyBorder="1" applyAlignment="1">
      <alignment wrapText="1"/>
    </xf>
    <xf numFmtId="4" fontId="14" fillId="0" borderId="38" xfId="0" applyNumberFormat="1" applyFont="1" applyBorder="1" applyAlignment="1">
      <alignment wrapText="1"/>
    </xf>
    <xf numFmtId="0" fontId="18" fillId="0" borderId="20" xfId="0" applyFont="1" applyFill="1" applyBorder="1" applyAlignment="1">
      <alignment horizontal="left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 vertical="center" wrapText="1"/>
    </xf>
    <xf numFmtId="4" fontId="5" fillId="0" borderId="56" xfId="0" applyNumberFormat="1" applyFont="1" applyBorder="1" applyAlignment="1">
      <alignment horizontal="center" vertical="center" wrapText="1"/>
    </xf>
    <xf numFmtId="4" fontId="5" fillId="0" borderId="57" xfId="0" applyNumberFormat="1" applyFont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5" fillId="32" borderId="5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4" fontId="8" fillId="34" borderId="34" xfId="0" applyNumberFormat="1" applyFont="1" applyFill="1" applyBorder="1" applyAlignment="1">
      <alignment horizontal="center" wrapText="1"/>
    </xf>
    <xf numFmtId="4" fontId="6" fillId="34" borderId="34" xfId="0" applyNumberFormat="1" applyFont="1" applyFill="1" applyBorder="1" applyAlignment="1">
      <alignment horizontal="center" vertical="center" wrapText="1"/>
    </xf>
    <xf numFmtId="4" fontId="8" fillId="34" borderId="35" xfId="0" applyNumberFormat="1" applyFont="1" applyFill="1" applyBorder="1" applyAlignment="1">
      <alignment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wrapText="1"/>
    </xf>
    <xf numFmtId="4" fontId="23" fillId="0" borderId="0" xfId="0" applyNumberFormat="1" applyFont="1" applyFill="1" applyAlignment="1">
      <alignment wrapText="1"/>
    </xf>
    <xf numFmtId="4" fontId="6" fillId="34" borderId="35" xfId="0" applyNumberFormat="1" applyFont="1" applyFill="1" applyBorder="1" applyAlignment="1">
      <alignment wrapText="1"/>
    </xf>
    <xf numFmtId="4" fontId="5" fillId="36" borderId="27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wrapText="1"/>
    </xf>
    <xf numFmtId="3" fontId="28" fillId="0" borderId="0" xfId="0" applyNumberFormat="1" applyFont="1" applyAlignment="1">
      <alignment wrapText="1"/>
    </xf>
    <xf numFmtId="3" fontId="20" fillId="0" borderId="0" xfId="0" applyNumberFormat="1" applyFont="1" applyFill="1" applyBorder="1" applyAlignment="1">
      <alignment wrapText="1"/>
    </xf>
    <xf numFmtId="3" fontId="17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 wrapText="1"/>
    </xf>
    <xf numFmtId="4" fontId="0" fillId="0" borderId="0" xfId="0" applyNumberFormat="1" applyBorder="1" applyAlignment="1">
      <alignment horizontal="right" wrapText="1"/>
    </xf>
    <xf numFmtId="3" fontId="12" fillId="0" borderId="59" xfId="0" applyNumberFormat="1" applyFont="1" applyBorder="1" applyAlignment="1">
      <alignment horizontal="center" wrapText="1"/>
    </xf>
    <xf numFmtId="4" fontId="12" fillId="0" borderId="60" xfId="0" applyNumberFormat="1" applyFont="1" applyBorder="1" applyAlignment="1">
      <alignment horizontal="center" wrapText="1"/>
    </xf>
    <xf numFmtId="3" fontId="5" fillId="0" borderId="61" xfId="0" applyNumberFormat="1" applyFont="1" applyBorder="1" applyAlignment="1">
      <alignment horizontal="center" vertical="center" wrapText="1"/>
    </xf>
    <xf numFmtId="4" fontId="5" fillId="0" borderId="62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9" fillId="0" borderId="59" xfId="0" applyNumberFormat="1" applyFont="1" applyBorder="1" applyAlignment="1">
      <alignment horizontal="center" vertical="center" wrapText="1"/>
    </xf>
    <xf numFmtId="4" fontId="9" fillId="0" borderId="63" xfId="0" applyNumberFormat="1" applyFont="1" applyBorder="1" applyAlignment="1">
      <alignment horizontal="center" vertical="center" wrapText="1"/>
    </xf>
    <xf numFmtId="4" fontId="5" fillId="0" borderId="59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4" fontId="12" fillId="32" borderId="62" xfId="0" applyNumberFormat="1" applyFont="1" applyFill="1" applyBorder="1" applyAlignment="1">
      <alignment horizontal="center" vertical="center" wrapText="1"/>
    </xf>
    <xf numFmtId="4" fontId="8" fillId="34" borderId="62" xfId="0" applyNumberFormat="1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vertical="center" wrapText="1"/>
    </xf>
    <xf numFmtId="4" fontId="5" fillId="0" borderId="65" xfId="0" applyNumberFormat="1" applyFont="1" applyBorder="1" applyAlignment="1">
      <alignment horizontal="center" vertical="center" wrapText="1"/>
    </xf>
    <xf numFmtId="4" fontId="2" fillId="0" borderId="66" xfId="0" applyNumberFormat="1" applyFont="1" applyBorder="1" applyAlignment="1">
      <alignment horizontal="center" vertical="center" wrapText="1"/>
    </xf>
    <xf numFmtId="4" fontId="2" fillId="0" borderId="67" xfId="0" applyNumberFormat="1" applyFont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left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center" wrapText="1"/>
    </xf>
    <xf numFmtId="4" fontId="2" fillId="0" borderId="69" xfId="0" applyNumberFormat="1" applyFont="1" applyFill="1" applyBorder="1" applyAlignment="1">
      <alignment horizontal="center" vertical="center" wrapText="1"/>
    </xf>
    <xf numFmtId="4" fontId="5" fillId="0" borderId="70" xfId="0" applyNumberFormat="1" applyFont="1" applyFill="1" applyBorder="1" applyAlignment="1">
      <alignment horizontal="center" vertical="center" wrapText="1"/>
    </xf>
    <xf numFmtId="4" fontId="5" fillId="36" borderId="68" xfId="0" applyNumberFormat="1" applyFont="1" applyFill="1" applyBorder="1" applyAlignment="1">
      <alignment horizontal="center" vertical="center" wrapText="1"/>
    </xf>
    <xf numFmtId="4" fontId="5" fillId="0" borderId="71" xfId="0" applyNumberFormat="1" applyFont="1" applyBorder="1" applyAlignment="1">
      <alignment horizontal="center" vertical="center" wrapText="1"/>
    </xf>
    <xf numFmtId="4" fontId="5" fillId="32" borderId="33" xfId="0" applyNumberFormat="1" applyFont="1" applyFill="1" applyBorder="1" applyAlignment="1">
      <alignment horizontal="center" vertical="center" wrapText="1"/>
    </xf>
    <xf numFmtId="3" fontId="5" fillId="0" borderId="69" xfId="0" applyNumberFormat="1" applyFont="1" applyFill="1" applyBorder="1" applyAlignment="1">
      <alignment horizontal="right" vertical="center" wrapText="1"/>
    </xf>
    <xf numFmtId="4" fontId="5" fillId="0" borderId="70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2" fillId="0" borderId="7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32" borderId="3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wrapText="1"/>
    </xf>
    <xf numFmtId="3" fontId="2" fillId="0" borderId="16" xfId="0" applyNumberFormat="1" applyFont="1" applyBorder="1" applyAlignment="1">
      <alignment horizontal="center" vertical="center" wrapText="1"/>
    </xf>
    <xf numFmtId="4" fontId="5" fillId="32" borderId="23" xfId="0" applyNumberFormat="1" applyFont="1" applyFill="1" applyBorder="1" applyAlignment="1">
      <alignment horizontal="center" vertical="center" wrapText="1"/>
    </xf>
    <xf numFmtId="3" fontId="5" fillId="0" borderId="55" xfId="0" applyNumberFormat="1" applyFont="1" applyFill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3" fontId="5" fillId="34" borderId="34" xfId="0" applyNumberFormat="1" applyFont="1" applyFill="1" applyBorder="1" applyAlignment="1">
      <alignment horizontal="center" vertical="center" wrapText="1"/>
    </xf>
    <xf numFmtId="3" fontId="12" fillId="0" borderId="73" xfId="0" applyNumberFormat="1" applyFont="1" applyBorder="1" applyAlignment="1">
      <alignment horizontal="center" wrapText="1"/>
    </xf>
    <xf numFmtId="3" fontId="10" fillId="0" borderId="68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10" fillId="0" borderId="72" xfId="0" applyNumberFormat="1" applyFont="1" applyFill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52" xfId="0" applyNumberFormat="1" applyFont="1" applyFill="1" applyBorder="1" applyAlignment="1">
      <alignment horizontal="right" vertical="center" wrapText="1"/>
    </xf>
    <xf numFmtId="3" fontId="5" fillId="34" borderId="74" xfId="0" applyNumberFormat="1" applyFont="1" applyFill="1" applyBorder="1" applyAlignment="1">
      <alignment horizontal="center" vertical="center" wrapText="1"/>
    </xf>
    <xf numFmtId="4" fontId="8" fillId="34" borderId="33" xfId="0" applyNumberFormat="1" applyFont="1" applyFill="1" applyBorder="1" applyAlignment="1">
      <alignment horizontal="right" vertical="center" wrapText="1"/>
    </xf>
    <xf numFmtId="4" fontId="8" fillId="34" borderId="57" xfId="0" applyNumberFormat="1" applyFont="1" applyFill="1" applyBorder="1" applyAlignment="1">
      <alignment horizontal="right" vertical="center" wrapText="1"/>
    </xf>
    <xf numFmtId="4" fontId="8" fillId="34" borderId="32" xfId="0" applyNumberFormat="1" applyFont="1" applyFill="1" applyBorder="1" applyAlignment="1">
      <alignment horizontal="right" vertical="center" wrapText="1"/>
    </xf>
    <xf numFmtId="4" fontId="8" fillId="34" borderId="23" xfId="0" applyNumberFormat="1" applyFont="1" applyFill="1" applyBorder="1" applyAlignment="1">
      <alignment horizontal="right" vertical="center" wrapText="1"/>
    </xf>
    <xf numFmtId="4" fontId="5" fillId="34" borderId="34" xfId="0" applyNumberFormat="1" applyFont="1" applyFill="1" applyBorder="1" applyAlignment="1">
      <alignment horizontal="right" vertical="center" wrapText="1"/>
    </xf>
    <xf numFmtId="4" fontId="5" fillId="0" borderId="65" xfId="0" applyNumberFormat="1" applyFont="1" applyBorder="1" applyAlignment="1">
      <alignment horizontal="right" vertical="center" wrapText="1"/>
    </xf>
    <xf numFmtId="4" fontId="5" fillId="0" borderId="51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center" wrapText="1"/>
    </xf>
    <xf numFmtId="0" fontId="9" fillId="0" borderId="75" xfId="0" applyFont="1" applyBorder="1" applyAlignment="1">
      <alignment horizontal="left" vertical="center" wrapText="1"/>
    </xf>
    <xf numFmtId="4" fontId="10" fillId="0" borderId="58" xfId="0" applyNumberFormat="1" applyFont="1" applyFill="1" applyBorder="1" applyAlignment="1">
      <alignment wrapText="1"/>
    </xf>
    <xf numFmtId="4" fontId="13" fillId="0" borderId="58" xfId="0" applyNumberFormat="1" applyFont="1" applyFill="1" applyBorder="1" applyAlignment="1">
      <alignment wrapText="1"/>
    </xf>
    <xf numFmtId="4" fontId="13" fillId="0" borderId="58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2" fontId="19" fillId="0" borderId="75" xfId="0" applyNumberFormat="1" applyFont="1" applyBorder="1" applyAlignment="1">
      <alignment wrapText="1"/>
    </xf>
    <xf numFmtId="4" fontId="19" fillId="0" borderId="58" xfId="0" applyNumberFormat="1" applyFont="1" applyBorder="1" applyAlignment="1">
      <alignment wrapText="1"/>
    </xf>
    <xf numFmtId="4" fontId="19" fillId="0" borderId="65" xfId="0" applyNumberFormat="1" applyFont="1" applyBorder="1" applyAlignment="1">
      <alignment wrapText="1"/>
    </xf>
    <xf numFmtId="4" fontId="8" fillId="32" borderId="76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horizontal="right" wrapText="1"/>
    </xf>
    <xf numFmtId="4" fontId="9" fillId="0" borderId="34" xfId="0" applyNumberFormat="1" applyFont="1" applyBorder="1" applyAlignment="1">
      <alignment horizontal="center" vertical="center" wrapText="1"/>
    </xf>
    <xf numFmtId="4" fontId="12" fillId="0" borderId="77" xfId="0" applyNumberFormat="1" applyFont="1" applyBorder="1" applyAlignment="1">
      <alignment horizontal="center" vertical="center" wrapText="1"/>
    </xf>
    <xf numFmtId="4" fontId="12" fillId="32" borderId="25" xfId="0" applyNumberFormat="1" applyFont="1" applyFill="1" applyBorder="1" applyAlignment="1">
      <alignment horizontal="center" vertical="center" wrapText="1"/>
    </xf>
    <xf numFmtId="3" fontId="8" fillId="34" borderId="40" xfId="0" applyNumberFormat="1" applyFont="1" applyFill="1" applyBorder="1" applyAlignment="1">
      <alignment wrapText="1"/>
    </xf>
    <xf numFmtId="4" fontId="8" fillId="34" borderId="14" xfId="0" applyNumberFormat="1" applyFont="1" applyFill="1" applyBorder="1" applyAlignment="1">
      <alignment horizontal="center" wrapText="1"/>
    </xf>
    <xf numFmtId="3" fontId="12" fillId="0" borderId="78" xfId="0" applyNumberFormat="1" applyFont="1" applyBorder="1" applyAlignment="1">
      <alignment horizontal="center" wrapText="1"/>
    </xf>
    <xf numFmtId="3" fontId="12" fillId="0" borderId="69" xfId="0" applyNumberFormat="1" applyFont="1" applyBorder="1" applyAlignment="1">
      <alignment horizontal="center" wrapText="1"/>
    </xf>
    <xf numFmtId="4" fontId="12" fillId="0" borderId="70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wrapText="1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4" fontId="8" fillId="34" borderId="32" xfId="0" applyNumberFormat="1" applyFont="1" applyFill="1" applyBorder="1" applyAlignment="1">
      <alignment wrapText="1"/>
    </xf>
    <xf numFmtId="3" fontId="32" fillId="0" borderId="78" xfId="0" applyNumberFormat="1" applyFont="1" applyBorder="1" applyAlignment="1">
      <alignment wrapText="1"/>
    </xf>
    <xf numFmtId="3" fontId="32" fillId="0" borderId="69" xfId="0" applyNumberFormat="1" applyFont="1" applyBorder="1" applyAlignment="1">
      <alignment wrapText="1"/>
    </xf>
    <xf numFmtId="4" fontId="32" fillId="0" borderId="70" xfId="0" applyNumberFormat="1" applyFont="1" applyBorder="1" applyAlignment="1">
      <alignment wrapText="1"/>
    </xf>
    <xf numFmtId="3" fontId="32" fillId="0" borderId="39" xfId="0" applyNumberFormat="1" applyFont="1" applyBorder="1" applyAlignment="1">
      <alignment wrapText="1"/>
    </xf>
    <xf numFmtId="3" fontId="32" fillId="0" borderId="10" xfId="0" applyNumberFormat="1" applyFont="1" applyBorder="1" applyAlignment="1">
      <alignment wrapText="1"/>
    </xf>
    <xf numFmtId="4" fontId="32" fillId="0" borderId="31" xfId="0" applyNumberFormat="1" applyFont="1" applyBorder="1" applyAlignment="1">
      <alignment wrapText="1"/>
    </xf>
    <xf numFmtId="3" fontId="33" fillId="0" borderId="40" xfId="0" applyNumberFormat="1" applyFont="1" applyBorder="1" applyAlignment="1">
      <alignment wrapText="1"/>
    </xf>
    <xf numFmtId="3" fontId="33" fillId="0" borderId="41" xfId="0" applyNumberFormat="1" applyFont="1" applyBorder="1" applyAlignment="1">
      <alignment wrapText="1"/>
    </xf>
    <xf numFmtId="4" fontId="33" fillId="0" borderId="51" xfId="0" applyNumberFormat="1" applyFont="1" applyBorder="1" applyAlignment="1">
      <alignment wrapText="1"/>
    </xf>
    <xf numFmtId="4" fontId="10" fillId="0" borderId="39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1" xfId="0" applyNumberFormat="1" applyFont="1" applyBorder="1" applyAlignment="1">
      <alignment horizontal="center" wrapText="1"/>
    </xf>
    <xf numFmtId="4" fontId="10" fillId="0" borderId="49" xfId="0" applyNumberFormat="1" applyFont="1" applyBorder="1" applyAlignment="1">
      <alignment horizontal="center" wrapText="1"/>
    </xf>
    <xf numFmtId="4" fontId="11" fillId="34" borderId="36" xfId="0" applyNumberFormat="1" applyFont="1" applyFill="1" applyBorder="1" applyAlignment="1">
      <alignment horizontal="center" wrapText="1"/>
    </xf>
    <xf numFmtId="3" fontId="27" fillId="0" borderId="0" xfId="0" applyNumberFormat="1" applyFont="1" applyBorder="1" applyAlignment="1">
      <alignment horizontal="center" wrapText="1"/>
    </xf>
    <xf numFmtId="1" fontId="21" fillId="37" borderId="14" xfId="0" applyNumberFormat="1" applyFont="1" applyFill="1" applyBorder="1" applyAlignment="1">
      <alignment horizontal="right" vertical="center" wrapText="1"/>
    </xf>
    <xf numFmtId="1" fontId="21" fillId="37" borderId="25" xfId="0" applyNumberFormat="1" applyFont="1" applyFill="1" applyBorder="1" applyAlignment="1">
      <alignment horizontal="right" vertical="center" wrapText="1"/>
    </xf>
    <xf numFmtId="1" fontId="21" fillId="37" borderId="74" xfId="0" applyNumberFormat="1" applyFont="1" applyFill="1" applyBorder="1" applyAlignment="1">
      <alignment horizontal="right" vertical="center" wrapText="1"/>
    </xf>
    <xf numFmtId="3" fontId="25" fillId="34" borderId="14" xfId="0" applyNumberFormat="1" applyFont="1" applyFill="1" applyBorder="1" applyAlignment="1">
      <alignment horizontal="center" vertical="center" wrapText="1"/>
    </xf>
    <xf numFmtId="3" fontId="25" fillId="34" borderId="74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35" xfId="0" applyNumberFormat="1" applyFont="1" applyBorder="1" applyAlignment="1">
      <alignment horizontal="center" wrapText="1"/>
    </xf>
    <xf numFmtId="49" fontId="12" fillId="0" borderId="39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41" xfId="0" applyNumberFormat="1" applyFont="1" applyBorder="1" applyAlignment="1">
      <alignment horizontal="center" wrapText="1"/>
    </xf>
    <xf numFmtId="4" fontId="10" fillId="0" borderId="78" xfId="0" applyNumberFormat="1" applyFont="1" applyBorder="1" applyAlignment="1">
      <alignment horizontal="center" vertical="center" wrapText="1"/>
    </xf>
    <xf numFmtId="4" fontId="10" fillId="0" borderId="79" xfId="0" applyNumberFormat="1" applyFont="1" applyBorder="1" applyAlignment="1">
      <alignment horizontal="center" vertical="center" wrapText="1"/>
    </xf>
    <xf numFmtId="4" fontId="10" fillId="0" borderId="70" xfId="0" applyNumberFormat="1" applyFont="1" applyBorder="1" applyAlignment="1">
      <alignment horizontal="center" vertical="center" wrapText="1"/>
    </xf>
    <xf numFmtId="4" fontId="10" fillId="0" borderId="69" xfId="0" applyNumberFormat="1" applyFont="1" applyBorder="1" applyAlignment="1">
      <alignment horizontal="center" vertical="center" wrapText="1"/>
    </xf>
    <xf numFmtId="4" fontId="10" fillId="0" borderId="71" xfId="0" applyNumberFormat="1" applyFont="1" applyBorder="1" applyAlignment="1">
      <alignment horizontal="center" vertical="center" wrapText="1"/>
    </xf>
    <xf numFmtId="171" fontId="8" fillId="32" borderId="13" xfId="0" applyNumberFormat="1" applyFont="1" applyFill="1" applyBorder="1" applyAlignment="1">
      <alignment horizontal="center" wrapText="1"/>
    </xf>
    <xf numFmtId="171" fontId="8" fillId="32" borderId="29" xfId="0" applyNumberFormat="1" applyFont="1" applyFill="1" applyBorder="1" applyAlignment="1">
      <alignment horizontal="center" wrapText="1"/>
    </xf>
    <xf numFmtId="166" fontId="8" fillId="32" borderId="13" xfId="0" applyNumberFormat="1" applyFont="1" applyFill="1" applyBorder="1" applyAlignment="1">
      <alignment horizontal="center" wrapText="1"/>
    </xf>
    <xf numFmtId="166" fontId="8" fillId="32" borderId="29" xfId="0" applyNumberFormat="1" applyFont="1" applyFill="1" applyBorder="1" applyAlignment="1">
      <alignment horizontal="center" wrapText="1"/>
    </xf>
    <xf numFmtId="166" fontId="8" fillId="32" borderId="77" xfId="0" applyNumberFormat="1" applyFont="1" applyFill="1" applyBorder="1" applyAlignment="1">
      <alignment horizontal="center" wrapText="1"/>
    </xf>
    <xf numFmtId="171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12" fillId="0" borderId="39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27" xfId="0" applyNumberFormat="1" applyFont="1" applyBorder="1" applyAlignment="1">
      <alignment horizontal="center" wrapText="1"/>
    </xf>
    <xf numFmtId="4" fontId="12" fillId="0" borderId="31" xfId="0" applyNumberFormat="1" applyFont="1" applyBorder="1" applyAlignment="1">
      <alignment horizontal="center" wrapText="1"/>
    </xf>
    <xf numFmtId="4" fontId="10" fillId="0" borderId="28" xfId="0" applyNumberFormat="1" applyFont="1" applyBorder="1" applyAlignment="1">
      <alignment horizontal="center" wrapText="1"/>
    </xf>
    <xf numFmtId="4" fontId="12" fillId="0" borderId="72" xfId="0" applyNumberFormat="1" applyFont="1" applyBorder="1" applyAlignment="1">
      <alignment horizontal="center" wrapText="1"/>
    </xf>
    <xf numFmtId="4" fontId="12" fillId="0" borderId="51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left" wrapText="1"/>
    </xf>
    <xf numFmtId="4" fontId="26" fillId="0" borderId="61" xfId="0" applyNumberFormat="1" applyFont="1" applyBorder="1" applyAlignment="1">
      <alignment horizontal="center" wrapText="1"/>
    </xf>
    <xf numFmtId="4" fontId="26" fillId="0" borderId="26" xfId="0" applyNumberFormat="1" applyFont="1" applyBorder="1" applyAlignment="1">
      <alignment horizontal="center" wrapText="1"/>
    </xf>
    <xf numFmtId="4" fontId="26" fillId="0" borderId="80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5" xfId="0" applyNumberFormat="1" applyFont="1" applyFill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center" wrapText="1"/>
    </xf>
    <xf numFmtId="4" fontId="10" fillId="0" borderId="37" xfId="0" applyNumberFormat="1" applyFont="1" applyFill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3" fontId="21" fillId="36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wrapText="1"/>
    </xf>
    <xf numFmtId="1" fontId="21" fillId="37" borderId="14" xfId="0" applyNumberFormat="1" applyFont="1" applyFill="1" applyBorder="1" applyAlignment="1">
      <alignment horizontal="center" vertical="center" wrapText="1"/>
    </xf>
    <xf numFmtId="1" fontId="21" fillId="37" borderId="36" xfId="0" applyNumberFormat="1" applyFont="1" applyFill="1" applyBorder="1" applyAlignment="1">
      <alignment horizontal="center" vertical="center" wrapText="1"/>
    </xf>
    <xf numFmtId="3" fontId="25" fillId="34" borderId="25" xfId="0" applyNumberFormat="1" applyFont="1" applyFill="1" applyBorder="1" applyAlignment="1">
      <alignment horizontal="center" vertical="center" wrapText="1"/>
    </xf>
    <xf numFmtId="166" fontId="5" fillId="32" borderId="77" xfId="0" applyNumberFormat="1" applyFont="1" applyFill="1" applyBorder="1" applyAlignment="1">
      <alignment horizontal="center" vertical="center" wrapText="1"/>
    </xf>
    <xf numFmtId="166" fontId="5" fillId="32" borderId="74" xfId="0" applyNumberFormat="1" applyFont="1" applyFill="1" applyBorder="1" applyAlignment="1">
      <alignment horizontal="center" vertical="center" wrapText="1"/>
    </xf>
    <xf numFmtId="4" fontId="6" fillId="0" borderId="72" xfId="0" applyNumberFormat="1" applyFont="1" applyBorder="1" applyAlignment="1">
      <alignment horizontal="center" wrapText="1"/>
    </xf>
    <xf numFmtId="4" fontId="6" fillId="0" borderId="50" xfId="0" applyNumberFormat="1" applyFont="1" applyBorder="1" applyAlignment="1">
      <alignment horizontal="center" wrapText="1"/>
    </xf>
    <xf numFmtId="4" fontId="6" fillId="0" borderId="4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7" fillId="34" borderId="36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66" fontId="4" fillId="32" borderId="77" xfId="0" applyNumberFormat="1" applyFont="1" applyFill="1" applyBorder="1" applyAlignment="1">
      <alignment horizontal="center" vertical="center" wrapText="1"/>
    </xf>
    <xf numFmtId="166" fontId="4" fillId="32" borderId="25" xfId="0" applyNumberFormat="1" applyFont="1" applyFill="1" applyBorder="1" applyAlignment="1">
      <alignment horizontal="center" vertical="center" wrapText="1"/>
    </xf>
    <xf numFmtId="166" fontId="4" fillId="32" borderId="81" xfId="0" applyNumberFormat="1" applyFont="1" applyFill="1" applyBorder="1" applyAlignment="1">
      <alignment horizontal="center" vertical="center" wrapText="1"/>
    </xf>
    <xf numFmtId="4" fontId="0" fillId="0" borderId="68" xfId="0" applyNumberFormat="1" applyBorder="1" applyAlignment="1">
      <alignment horizontal="center" vertical="center" wrapText="1"/>
    </xf>
    <xf numFmtId="4" fontId="0" fillId="0" borderId="79" xfId="0" applyNumberFormat="1" applyBorder="1" applyAlignment="1">
      <alignment horizontal="center" vertical="center" wrapText="1"/>
    </xf>
    <xf numFmtId="4" fontId="0" fillId="0" borderId="71" xfId="0" applyNumberForma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wrapText="1"/>
    </xf>
    <xf numFmtId="4" fontId="6" fillId="0" borderId="82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166" fontId="5" fillId="32" borderId="25" xfId="0" applyNumberFormat="1" applyFont="1" applyFill="1" applyBorder="1" applyAlignment="1">
      <alignment horizontal="center" vertical="center" wrapText="1"/>
    </xf>
    <xf numFmtId="166" fontId="5" fillId="32" borderId="81" xfId="0" applyNumberFormat="1" applyFont="1" applyFill="1" applyBorder="1" applyAlignment="1">
      <alignment horizontal="center" vertical="center" wrapText="1"/>
    </xf>
    <xf numFmtId="166" fontId="4" fillId="32" borderId="74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83" xfId="0" applyNumberFormat="1" applyFont="1" applyBorder="1" applyAlignment="1">
      <alignment horizontal="center" vertical="center" wrapText="1"/>
    </xf>
    <xf numFmtId="4" fontId="70" fillId="36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0" zoomScaleNormal="90" zoomScalePageLayoutView="0" workbookViewId="0" topLeftCell="A1">
      <selection activeCell="N1" sqref="N1"/>
    </sheetView>
  </sheetViews>
  <sheetFormatPr defaultColWidth="17.625" defaultRowHeight="15.75"/>
  <cols>
    <col min="1" max="1" width="4.00390625" style="15" customWidth="1"/>
    <col min="2" max="2" width="27.00390625" style="12" customWidth="1"/>
    <col min="3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9.75390625" style="12" customWidth="1"/>
    <col min="9" max="9" width="10.00390625" style="12" customWidth="1"/>
    <col min="10" max="10" width="8.00390625" style="12" customWidth="1"/>
    <col min="11" max="11" width="10.25390625" style="12" customWidth="1"/>
    <col min="12" max="12" width="14.50390625" style="13" customWidth="1"/>
    <col min="13" max="13" width="16.625" style="19" customWidth="1"/>
    <col min="14" max="16" width="10.625" style="170" customWidth="1"/>
    <col min="17" max="18" width="11.00390625" style="263" customWidth="1"/>
    <col min="19" max="19" width="12.00390625" style="12" customWidth="1"/>
    <col min="20" max="16384" width="17.625" style="12" customWidth="1"/>
  </cols>
  <sheetData>
    <row r="1" spans="1:15" ht="18" customHeight="1" thickBot="1">
      <c r="A1" s="310" t="s">
        <v>8</v>
      </c>
      <c r="B1" s="310"/>
      <c r="C1" s="310"/>
      <c r="D1" s="310"/>
      <c r="E1" s="310"/>
      <c r="F1" s="310"/>
      <c r="G1" s="310"/>
      <c r="L1" s="63"/>
      <c r="N1" s="167" t="s">
        <v>33</v>
      </c>
      <c r="O1" s="167"/>
    </row>
    <row r="2" spans="1:16" ht="22.5" customHeight="1">
      <c r="A2" s="14"/>
      <c r="B2" s="11"/>
      <c r="C2" s="11"/>
      <c r="D2" s="11"/>
      <c r="E2" s="11"/>
      <c r="F2" s="11"/>
      <c r="G2" s="11"/>
      <c r="L2" s="323" t="s">
        <v>57</v>
      </c>
      <c r="M2" s="324"/>
      <c r="N2" s="324"/>
      <c r="O2" s="324"/>
      <c r="P2" s="325"/>
    </row>
    <row r="3" spans="1:16" ht="22.5" customHeight="1">
      <c r="A3" s="319" t="s">
        <v>56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6"/>
      <c r="M3" s="327"/>
      <c r="N3" s="327"/>
      <c r="O3" s="327"/>
      <c r="P3" s="328"/>
    </row>
    <row r="4" spans="1:16" ht="39.75" customHeight="1">
      <c r="A4" s="309" t="s">
        <v>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29" t="s">
        <v>58</v>
      </c>
      <c r="M4" s="330"/>
      <c r="N4" s="330"/>
      <c r="O4" s="330"/>
      <c r="P4" s="331"/>
    </row>
    <row r="5" spans="3:16" ht="21.75" customHeight="1" thickBot="1">
      <c r="C5" s="284" t="s">
        <v>59</v>
      </c>
      <c r="D5" s="284"/>
      <c r="E5" s="284"/>
      <c r="F5" s="284"/>
      <c r="G5" s="284"/>
      <c r="H5" s="284"/>
      <c r="I5" s="284"/>
      <c r="J5" s="284"/>
      <c r="K5" s="284"/>
      <c r="L5" s="332" t="s">
        <v>70</v>
      </c>
      <c r="M5" s="333"/>
      <c r="N5" s="333"/>
      <c r="O5" s="333"/>
      <c r="P5" s="334"/>
    </row>
    <row r="6" spans="1:18" s="33" customFormat="1" ht="28.5" customHeight="1">
      <c r="A6" s="31"/>
      <c r="B6" s="32" t="s">
        <v>0</v>
      </c>
      <c r="C6" s="298" t="s">
        <v>17</v>
      </c>
      <c r="D6" s="299"/>
      <c r="E6" s="299"/>
      <c r="F6" s="299"/>
      <c r="G6" s="302"/>
      <c r="H6" s="298" t="s">
        <v>7</v>
      </c>
      <c r="I6" s="301"/>
      <c r="J6" s="301"/>
      <c r="K6" s="300"/>
      <c r="L6" s="16"/>
      <c r="M6" s="20"/>
      <c r="N6" s="168"/>
      <c r="O6" s="168"/>
      <c r="P6" s="168"/>
      <c r="Q6" s="264"/>
      <c r="R6" s="264"/>
    </row>
    <row r="7" spans="1:18" s="35" customFormat="1" ht="27" customHeight="1">
      <c r="A7" s="34"/>
      <c r="B7" s="58">
        <v>1833500</v>
      </c>
      <c r="C7" s="280">
        <f>ROUND(B7*50%,2)</f>
        <v>916750</v>
      </c>
      <c r="D7" s="283"/>
      <c r="E7" s="283"/>
      <c r="F7" s="283"/>
      <c r="G7" s="315"/>
      <c r="H7" s="280">
        <f>ROUND(B7*50%,2)</f>
        <v>916750</v>
      </c>
      <c r="I7" s="281"/>
      <c r="J7" s="281"/>
      <c r="K7" s="282"/>
      <c r="L7" s="17"/>
      <c r="M7" s="21"/>
      <c r="N7" s="169"/>
      <c r="O7" s="169"/>
      <c r="P7" s="169"/>
      <c r="Q7" s="265"/>
      <c r="R7" s="265"/>
    </row>
    <row r="8" spans="2:13" ht="24" customHeight="1">
      <c r="B8" s="291"/>
      <c r="C8" s="28"/>
      <c r="D8" s="51"/>
      <c r="E8" s="51"/>
      <c r="F8" s="51"/>
      <c r="G8" s="51"/>
      <c r="H8" s="293" t="s">
        <v>24</v>
      </c>
      <c r="I8" s="294"/>
      <c r="J8" s="294" t="s">
        <v>25</v>
      </c>
      <c r="K8" s="295"/>
      <c r="L8" s="337"/>
      <c r="M8" s="337"/>
    </row>
    <row r="9" spans="2:13" ht="24.75" customHeight="1" thickBot="1">
      <c r="B9" s="335"/>
      <c r="C9" s="27"/>
      <c r="D9" s="37"/>
      <c r="E9" s="37"/>
      <c r="F9" s="37"/>
      <c r="G9" s="37"/>
      <c r="H9" s="311">
        <f>ROUND(H7*50%,2)</f>
        <v>458375</v>
      </c>
      <c r="I9" s="312"/>
      <c r="J9" s="313">
        <f>ROUND(H7*50%,2)</f>
        <v>458375</v>
      </c>
      <c r="K9" s="314"/>
      <c r="L9" s="37"/>
      <c r="M9" s="36"/>
    </row>
    <row r="10" spans="1:19" ht="46.5" customHeight="1" thickBot="1">
      <c r="A10" s="26" t="s">
        <v>1</v>
      </c>
      <c r="B10" s="45" t="s">
        <v>10</v>
      </c>
      <c r="C10" s="255" t="s">
        <v>26</v>
      </c>
      <c r="D10" s="52" t="s">
        <v>27</v>
      </c>
      <c r="E10" s="57" t="s">
        <v>28</v>
      </c>
      <c r="F10" s="52" t="s">
        <v>29</v>
      </c>
      <c r="G10" s="256" t="s">
        <v>11</v>
      </c>
      <c r="H10" s="24" t="s">
        <v>4</v>
      </c>
      <c r="I10" s="23" t="s">
        <v>11</v>
      </c>
      <c r="J10" s="24" t="s">
        <v>4</v>
      </c>
      <c r="K10" s="23" t="s">
        <v>11</v>
      </c>
      <c r="L10" s="257" t="s">
        <v>5</v>
      </c>
      <c r="M10" s="159" t="s">
        <v>62</v>
      </c>
      <c r="N10" s="228" t="s">
        <v>63</v>
      </c>
      <c r="O10" s="183" t="s">
        <v>64</v>
      </c>
      <c r="P10" s="183" t="s">
        <v>65</v>
      </c>
      <c r="Q10" s="183" t="s">
        <v>66</v>
      </c>
      <c r="R10" s="183" t="s">
        <v>67</v>
      </c>
      <c r="S10" s="184" t="s">
        <v>68</v>
      </c>
    </row>
    <row r="11" spans="1:19" ht="27" customHeight="1">
      <c r="A11" s="244">
        <v>1</v>
      </c>
      <c r="B11" s="245" t="s">
        <v>2</v>
      </c>
      <c r="C11" s="246">
        <f aca="true" t="shared" si="0" ref="C11:C16">D11+E11+F11</f>
        <v>583.5699999999999</v>
      </c>
      <c r="D11" s="247">
        <v>472</v>
      </c>
      <c r="E11" s="247">
        <v>90.57</v>
      </c>
      <c r="F11" s="248">
        <v>21</v>
      </c>
      <c r="G11" s="249">
        <f>ROUND(C18*C11,2)</f>
        <v>138375.61</v>
      </c>
      <c r="H11" s="250">
        <v>139</v>
      </c>
      <c r="I11" s="251">
        <f>ROUND(H18*H11,2)</f>
        <v>100022.17</v>
      </c>
      <c r="J11" s="251">
        <v>975</v>
      </c>
      <c r="K11" s="252">
        <f>ROUND(J18*J11,2)</f>
        <v>93909.57</v>
      </c>
      <c r="L11" s="253">
        <f aca="true" t="shared" si="1" ref="L11:L16">C11+H11+J11</f>
        <v>1697.57</v>
      </c>
      <c r="M11" s="254">
        <f aca="true" t="shared" si="2" ref="M11:M16">G11+I11+K11</f>
        <v>332307.35</v>
      </c>
      <c r="N11" s="271">
        <v>75000</v>
      </c>
      <c r="O11" s="272">
        <v>75000</v>
      </c>
      <c r="P11" s="272">
        <v>50000</v>
      </c>
      <c r="Q11" s="272">
        <v>75000</v>
      </c>
      <c r="R11" s="272">
        <v>55000</v>
      </c>
      <c r="S11" s="273">
        <f aca="true" t="shared" si="3" ref="S11:S16">M11-N11-O11-P11-Q11-R11</f>
        <v>2307.3499999999767</v>
      </c>
    </row>
    <row r="12" spans="1:19" ht="27" customHeight="1">
      <c r="A12" s="22">
        <v>2</v>
      </c>
      <c r="B12" s="98" t="s">
        <v>9</v>
      </c>
      <c r="C12" s="97">
        <f t="shared" si="0"/>
        <v>355.66</v>
      </c>
      <c r="D12" s="96">
        <v>248.8</v>
      </c>
      <c r="E12" s="96">
        <v>82.86</v>
      </c>
      <c r="F12" s="96">
        <v>24</v>
      </c>
      <c r="G12" s="133">
        <f>ROUND(C18*C12,2)</f>
        <v>84333.79</v>
      </c>
      <c r="H12" s="139">
        <v>89</v>
      </c>
      <c r="I12" s="125">
        <f>ROUND(H18*H12,2)</f>
        <v>64042.97</v>
      </c>
      <c r="J12" s="125">
        <v>356</v>
      </c>
      <c r="K12" s="132">
        <f>ROUND(J18*J12,2)</f>
        <v>34289.03</v>
      </c>
      <c r="L12" s="136">
        <f t="shared" si="1"/>
        <v>800.6600000000001</v>
      </c>
      <c r="M12" s="122">
        <f t="shared" si="2"/>
        <v>182665.79</v>
      </c>
      <c r="N12" s="274">
        <v>40000</v>
      </c>
      <c r="O12" s="275">
        <v>40000</v>
      </c>
      <c r="P12" s="275">
        <v>35000</v>
      </c>
      <c r="Q12" s="275">
        <v>40000</v>
      </c>
      <c r="R12" s="275">
        <v>25000</v>
      </c>
      <c r="S12" s="276">
        <f t="shared" si="3"/>
        <v>2665.790000000008</v>
      </c>
    </row>
    <row r="13" spans="1:19" ht="27" customHeight="1">
      <c r="A13" s="22">
        <v>3</v>
      </c>
      <c r="B13" s="98" t="s">
        <v>3</v>
      </c>
      <c r="C13" s="97">
        <f t="shared" si="0"/>
        <v>387.37</v>
      </c>
      <c r="D13" s="96">
        <v>260.8</v>
      </c>
      <c r="E13" s="96">
        <v>102.57</v>
      </c>
      <c r="F13" s="18">
        <v>24</v>
      </c>
      <c r="G13" s="133">
        <f>ROUND(C18*C13,2)</f>
        <v>91852.84</v>
      </c>
      <c r="H13" s="139">
        <v>79</v>
      </c>
      <c r="I13" s="125">
        <f>ROUND(H18*H13,2)</f>
        <v>56847.13</v>
      </c>
      <c r="J13" s="125">
        <v>744</v>
      </c>
      <c r="K13" s="132">
        <f>ROUND(J18*J13,2)</f>
        <v>71660.22</v>
      </c>
      <c r="L13" s="136">
        <f t="shared" si="1"/>
        <v>1210.37</v>
      </c>
      <c r="M13" s="122">
        <f t="shared" si="2"/>
        <v>220360.19</v>
      </c>
      <c r="N13" s="274">
        <v>52000</v>
      </c>
      <c r="O13" s="275">
        <v>52000</v>
      </c>
      <c r="P13" s="275">
        <v>45000</v>
      </c>
      <c r="Q13" s="275">
        <v>52000</v>
      </c>
      <c r="R13" s="275">
        <v>17000</v>
      </c>
      <c r="S13" s="276">
        <f t="shared" si="3"/>
        <v>2360.1900000000023</v>
      </c>
    </row>
    <row r="14" spans="1:19" ht="27" customHeight="1">
      <c r="A14" s="22">
        <v>4</v>
      </c>
      <c r="B14" s="98" t="s">
        <v>31</v>
      </c>
      <c r="C14" s="97">
        <f t="shared" si="0"/>
        <v>1212.91</v>
      </c>
      <c r="D14" s="96">
        <v>1033.2</v>
      </c>
      <c r="E14" s="96">
        <v>155.71</v>
      </c>
      <c r="F14" s="96">
        <v>24</v>
      </c>
      <c r="G14" s="133">
        <f>ROUND(C18*C14,2)</f>
        <v>287604.17</v>
      </c>
      <c r="H14" s="139">
        <v>163</v>
      </c>
      <c r="I14" s="125">
        <f>ROUND(H18*H14,2)</f>
        <v>117292.19</v>
      </c>
      <c r="J14" s="125">
        <v>1320</v>
      </c>
      <c r="K14" s="132">
        <f>ROUND(J18*J14,2)</f>
        <v>127139.11</v>
      </c>
      <c r="L14" s="136">
        <f t="shared" si="1"/>
        <v>2695.91</v>
      </c>
      <c r="M14" s="122">
        <f t="shared" si="2"/>
        <v>532035.47</v>
      </c>
      <c r="N14" s="274">
        <v>120000</v>
      </c>
      <c r="O14" s="275">
        <v>120000</v>
      </c>
      <c r="P14" s="275">
        <v>90000</v>
      </c>
      <c r="Q14" s="275">
        <v>120000</v>
      </c>
      <c r="R14" s="275">
        <v>80000</v>
      </c>
      <c r="S14" s="276">
        <f t="shared" si="3"/>
        <v>2035.469999999972</v>
      </c>
    </row>
    <row r="15" spans="1:19" ht="27" customHeight="1">
      <c r="A15" s="22">
        <v>5</v>
      </c>
      <c r="B15" s="98" t="s">
        <v>44</v>
      </c>
      <c r="C15" s="97">
        <f t="shared" si="0"/>
        <v>405.49</v>
      </c>
      <c r="D15" s="96">
        <v>336.2</v>
      </c>
      <c r="E15" s="96">
        <v>49.29</v>
      </c>
      <c r="F15" s="96">
        <v>20</v>
      </c>
      <c r="G15" s="133">
        <f>ROUND(C18*C15,2)</f>
        <v>96149.44</v>
      </c>
      <c r="H15" s="139">
        <v>58</v>
      </c>
      <c r="I15" s="125">
        <f>ROUND(H18*H15,2)</f>
        <v>41735.87</v>
      </c>
      <c r="J15" s="125">
        <v>372</v>
      </c>
      <c r="K15" s="132">
        <f>ROUND(J18*J15,2)</f>
        <v>35830.11</v>
      </c>
      <c r="L15" s="136">
        <f t="shared" si="1"/>
        <v>835.49</v>
      </c>
      <c r="M15" s="122">
        <f t="shared" si="2"/>
        <v>173715.41999999998</v>
      </c>
      <c r="N15" s="274">
        <v>37000</v>
      </c>
      <c r="O15" s="275">
        <v>37000</v>
      </c>
      <c r="P15" s="275">
        <v>21880</v>
      </c>
      <c r="Q15" s="275">
        <v>37500</v>
      </c>
      <c r="R15" s="275">
        <v>37500</v>
      </c>
      <c r="S15" s="276">
        <f t="shared" si="3"/>
        <v>2835.4199999999837</v>
      </c>
    </row>
    <row r="16" spans="1:19" ht="33.75" customHeight="1" thickBot="1">
      <c r="A16" s="22">
        <v>6</v>
      </c>
      <c r="B16" s="99" t="s">
        <v>23</v>
      </c>
      <c r="C16" s="100">
        <f t="shared" si="0"/>
        <v>921.2</v>
      </c>
      <c r="D16" s="102">
        <v>752.2</v>
      </c>
      <c r="E16" s="102">
        <v>145</v>
      </c>
      <c r="F16" s="101">
        <v>24</v>
      </c>
      <c r="G16" s="134">
        <f>ROUND(C18*C16,2)</f>
        <v>218434.15</v>
      </c>
      <c r="H16" s="140">
        <v>109</v>
      </c>
      <c r="I16" s="126">
        <f>ROUND(H18*H16,2)+0.02</f>
        <v>78434.67</v>
      </c>
      <c r="J16" s="126">
        <v>992</v>
      </c>
      <c r="K16" s="141">
        <f>ROUND(J18*J16,2)</f>
        <v>95546.96</v>
      </c>
      <c r="L16" s="137">
        <f t="shared" si="1"/>
        <v>2022.2</v>
      </c>
      <c r="M16" s="123">
        <f t="shared" si="2"/>
        <v>392415.78</v>
      </c>
      <c r="N16" s="274">
        <v>87000</v>
      </c>
      <c r="O16" s="275">
        <v>87000</v>
      </c>
      <c r="P16" s="275">
        <v>60000</v>
      </c>
      <c r="Q16" s="275">
        <v>87000</v>
      </c>
      <c r="R16" s="275">
        <v>69000</v>
      </c>
      <c r="S16" s="276">
        <f t="shared" si="3"/>
        <v>2415.780000000028</v>
      </c>
    </row>
    <row r="17" spans="1:19" s="13" customFormat="1" ht="33" customHeight="1" thickBot="1">
      <c r="A17" s="25"/>
      <c r="B17" s="116" t="s">
        <v>12</v>
      </c>
      <c r="C17" s="95">
        <f>SUM(C11:C16)</f>
        <v>3866.2</v>
      </c>
      <c r="D17" s="95">
        <f>SUM(D11:D16)</f>
        <v>3103.2</v>
      </c>
      <c r="E17" s="95">
        <f>SUM(E11:E16)</f>
        <v>626</v>
      </c>
      <c r="F17" s="95">
        <f>SUM(F11:F16)</f>
        <v>137</v>
      </c>
      <c r="G17" s="135">
        <f>SUM(G11:G16)</f>
        <v>916749.9999999999</v>
      </c>
      <c r="H17" s="117">
        <f aca="true" t="shared" si="4" ref="H17:S17">SUM(H11:H16)</f>
        <v>637</v>
      </c>
      <c r="I17" s="118">
        <f t="shared" si="4"/>
        <v>458375</v>
      </c>
      <c r="J17" s="118">
        <f t="shared" si="4"/>
        <v>4759</v>
      </c>
      <c r="K17" s="142">
        <f>SUM(K11:K16)</f>
        <v>458375</v>
      </c>
      <c r="L17" s="138">
        <f t="shared" si="4"/>
        <v>9262.2</v>
      </c>
      <c r="M17" s="161">
        <f t="shared" si="4"/>
        <v>1833500</v>
      </c>
      <c r="N17" s="258">
        <f t="shared" si="4"/>
        <v>411000</v>
      </c>
      <c r="O17" s="258">
        <f t="shared" si="4"/>
        <v>411000</v>
      </c>
      <c r="P17" s="258">
        <f t="shared" si="4"/>
        <v>301880</v>
      </c>
      <c r="Q17" s="258">
        <f t="shared" si="4"/>
        <v>411500</v>
      </c>
      <c r="R17" s="258">
        <f t="shared" si="4"/>
        <v>283500</v>
      </c>
      <c r="S17" s="270">
        <f t="shared" si="4"/>
        <v>14619.99999999997</v>
      </c>
    </row>
    <row r="18" spans="1:18" s="42" customFormat="1" ht="31.5" thickBot="1">
      <c r="A18" s="14"/>
      <c r="B18" s="54" t="s">
        <v>20</v>
      </c>
      <c r="C18" s="305">
        <f>ROUND(C7/C17,6)</f>
        <v>237.119135</v>
      </c>
      <c r="D18" s="306"/>
      <c r="E18" s="306"/>
      <c r="F18" s="306"/>
      <c r="G18" s="307"/>
      <c r="H18" s="303">
        <f>ROUND(H9/H17,6)</f>
        <v>719.583987</v>
      </c>
      <c r="I18" s="304"/>
      <c r="J18" s="304">
        <f>ROUND(J9/J17,6)</f>
        <v>96.317504</v>
      </c>
      <c r="K18" s="308"/>
      <c r="M18" s="43"/>
      <c r="N18" s="171"/>
      <c r="O18" s="171"/>
      <c r="P18" s="171"/>
      <c r="Q18" s="266"/>
      <c r="R18" s="266"/>
    </row>
    <row r="19" spans="1:18" s="33" customFormat="1" ht="25.5">
      <c r="A19" s="31"/>
      <c r="B19" s="83" t="s">
        <v>0</v>
      </c>
      <c r="C19" s="298" t="s">
        <v>17</v>
      </c>
      <c r="D19" s="299"/>
      <c r="E19" s="299"/>
      <c r="F19" s="299"/>
      <c r="G19" s="300"/>
      <c r="H19" s="298" t="s">
        <v>35</v>
      </c>
      <c r="I19" s="301"/>
      <c r="J19" s="301"/>
      <c r="K19" s="302"/>
      <c r="L19" s="16"/>
      <c r="M19" s="162"/>
      <c r="N19" s="158"/>
      <c r="O19" s="158"/>
      <c r="P19" s="158"/>
      <c r="Q19" s="267"/>
      <c r="R19" s="264"/>
    </row>
    <row r="20" spans="1:18" s="35" customFormat="1" ht="18">
      <c r="A20" s="34"/>
      <c r="B20" s="58">
        <v>50000</v>
      </c>
      <c r="C20" s="280">
        <f>B20</f>
        <v>50000</v>
      </c>
      <c r="D20" s="283"/>
      <c r="E20" s="283"/>
      <c r="F20" s="283"/>
      <c r="G20" s="282"/>
      <c r="H20" s="280">
        <v>0</v>
      </c>
      <c r="I20" s="281"/>
      <c r="J20" s="281"/>
      <c r="K20" s="282"/>
      <c r="L20" s="17"/>
      <c r="M20" s="163"/>
      <c r="N20" s="169"/>
      <c r="O20" s="169"/>
      <c r="P20" s="169"/>
      <c r="Q20" s="265"/>
      <c r="R20" s="265"/>
    </row>
    <row r="21" spans="2:13" ht="18">
      <c r="B21" s="291"/>
      <c r="C21" s="28"/>
      <c r="D21" s="51"/>
      <c r="E21" s="51"/>
      <c r="F21" s="51"/>
      <c r="G21" s="29"/>
      <c r="H21" s="293" t="s">
        <v>36</v>
      </c>
      <c r="I21" s="294"/>
      <c r="J21" s="294" t="s">
        <v>36</v>
      </c>
      <c r="K21" s="295"/>
      <c r="L21" s="84"/>
      <c r="M21" s="164"/>
    </row>
    <row r="22" spans="2:13" ht="18.75" thickBot="1">
      <c r="B22" s="292"/>
      <c r="C22" s="85"/>
      <c r="D22" s="86"/>
      <c r="E22" s="86"/>
      <c r="F22" s="86"/>
      <c r="G22" s="87"/>
      <c r="H22" s="296">
        <f>ROUND(H20*50%,2)</f>
        <v>0</v>
      </c>
      <c r="I22" s="297"/>
      <c r="J22" s="316">
        <f>ROUND(H20*50%,2)</f>
        <v>0</v>
      </c>
      <c r="K22" s="317"/>
      <c r="L22" s="37"/>
      <c r="M22" s="164"/>
    </row>
    <row r="23" spans="1:19" ht="54.75" thickBot="1">
      <c r="A23" s="26" t="s">
        <v>37</v>
      </c>
      <c r="B23" s="45" t="s">
        <v>10</v>
      </c>
      <c r="C23" s="88" t="s">
        <v>26</v>
      </c>
      <c r="D23" s="52" t="s">
        <v>27</v>
      </c>
      <c r="E23" s="52" t="s">
        <v>28</v>
      </c>
      <c r="F23" s="52" t="s">
        <v>29</v>
      </c>
      <c r="G23" s="23" t="s">
        <v>11</v>
      </c>
      <c r="H23" s="24" t="s">
        <v>4</v>
      </c>
      <c r="I23" s="23" t="s">
        <v>11</v>
      </c>
      <c r="J23" s="24" t="s">
        <v>4</v>
      </c>
      <c r="K23" s="23" t="s">
        <v>11</v>
      </c>
      <c r="L23" s="114" t="s">
        <v>5</v>
      </c>
      <c r="M23" s="259" t="s">
        <v>62</v>
      </c>
      <c r="N23" s="260" t="s">
        <v>63</v>
      </c>
      <c r="O23" s="261" t="s">
        <v>64</v>
      </c>
      <c r="P23" s="261" t="s">
        <v>65</v>
      </c>
      <c r="Q23" s="261" t="s">
        <v>66</v>
      </c>
      <c r="R23" s="261" t="s">
        <v>67</v>
      </c>
      <c r="S23" s="262" t="s">
        <v>68</v>
      </c>
    </row>
    <row r="24" spans="1:19" s="1" customFormat="1" ht="27" customHeight="1" thickBot="1">
      <c r="A24" s="103">
        <v>7</v>
      </c>
      <c r="B24" s="104" t="s">
        <v>38</v>
      </c>
      <c r="C24" s="105">
        <f>D24+E24+F24</f>
        <v>106.28</v>
      </c>
      <c r="D24" s="106">
        <v>41</v>
      </c>
      <c r="E24" s="107">
        <v>50.28</v>
      </c>
      <c r="F24" s="108">
        <v>15</v>
      </c>
      <c r="G24" s="109">
        <f>C20</f>
        <v>50000</v>
      </c>
      <c r="H24" s="110">
        <v>0</v>
      </c>
      <c r="I24" s="111">
        <v>0</v>
      </c>
      <c r="J24" s="112">
        <v>0</v>
      </c>
      <c r="K24" s="113">
        <v>0</v>
      </c>
      <c r="L24" s="128">
        <f>C24+H24+J24</f>
        <v>106.28</v>
      </c>
      <c r="M24" s="165">
        <f>B20</f>
        <v>50000</v>
      </c>
      <c r="N24" s="277">
        <v>11000</v>
      </c>
      <c r="O24" s="278">
        <v>11000</v>
      </c>
      <c r="P24" s="278">
        <v>11000</v>
      </c>
      <c r="Q24" s="278">
        <v>11000</v>
      </c>
      <c r="R24" s="278">
        <v>5500</v>
      </c>
      <c r="S24" s="279">
        <f>M24-N24-O24-P24-Q24-R24</f>
        <v>500</v>
      </c>
    </row>
    <row r="25" spans="1:18" s="30" customFormat="1" ht="16.5" thickBot="1">
      <c r="A25" s="318" t="s">
        <v>43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285"/>
      <c r="M25" s="285"/>
      <c r="N25" s="320"/>
      <c r="O25" s="320"/>
      <c r="P25" s="320"/>
      <c r="Q25" s="268"/>
      <c r="R25" s="268"/>
    </row>
    <row r="26" spans="1:19" s="89" customFormat="1" ht="23.25" thickBot="1">
      <c r="A26" s="286" t="s">
        <v>39</v>
      </c>
      <c r="B26" s="287"/>
      <c r="C26" s="287"/>
      <c r="D26" s="287"/>
      <c r="E26" s="287"/>
      <c r="F26" s="287"/>
      <c r="G26" s="287"/>
      <c r="H26" s="288"/>
      <c r="I26" s="289">
        <f>M17+M24</f>
        <v>1883500</v>
      </c>
      <c r="J26" s="290"/>
      <c r="K26" s="91"/>
      <c r="L26" s="321" t="s">
        <v>72</v>
      </c>
      <c r="M26" s="321"/>
      <c r="N26" s="336">
        <f>N17+O17+P17+N24+O24+P24</f>
        <v>1156880</v>
      </c>
      <c r="O26" s="336"/>
      <c r="P26" s="336"/>
      <c r="Q26" s="336">
        <f>Q17+R17+S17+Q24+R24+S24</f>
        <v>726620</v>
      </c>
      <c r="R26" s="336"/>
      <c r="S26" s="336"/>
    </row>
    <row r="27" spans="1:18" s="9" customFormat="1" ht="28.5" customHeight="1">
      <c r="A27" s="115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269"/>
      <c r="R27" s="269"/>
    </row>
    <row r="28" ht="15.75" thickBot="1"/>
    <row r="29" spans="1:19" s="89" customFormat="1" ht="43.5" customHeight="1" thickBot="1">
      <c r="A29" s="286" t="s">
        <v>71</v>
      </c>
      <c r="B29" s="287"/>
      <c r="C29" s="287"/>
      <c r="D29" s="287"/>
      <c r="E29" s="287"/>
      <c r="F29" s="287"/>
      <c r="G29" s="287"/>
      <c r="H29" s="288"/>
      <c r="I29" s="289">
        <f>I26+RAD!H30</f>
        <v>3767000.0013675997</v>
      </c>
      <c r="J29" s="290"/>
      <c r="K29" s="91"/>
      <c r="L29" s="321" t="s">
        <v>73</v>
      </c>
      <c r="M29" s="321"/>
      <c r="N29" s="336">
        <f>N26+RAD!L30</f>
        <v>2260050</v>
      </c>
      <c r="O29" s="336"/>
      <c r="P29" s="336"/>
      <c r="Q29" s="336">
        <f>Q26+RAD!O30</f>
        <v>1506950.0013676</v>
      </c>
      <c r="R29" s="336"/>
      <c r="S29" s="336"/>
    </row>
    <row r="30" spans="11:16" ht="30" customHeight="1">
      <c r="K30" s="131"/>
      <c r="L30" s="365" t="s">
        <v>75</v>
      </c>
      <c r="M30" s="365"/>
      <c r="N30" s="172"/>
      <c r="O30" s="172"/>
      <c r="P30" s="172"/>
    </row>
  </sheetData>
  <sheetProtection/>
  <mergeCells count="44">
    <mergeCell ref="Q26:S26"/>
    <mergeCell ref="Q29:S29"/>
    <mergeCell ref="A29:H29"/>
    <mergeCell ref="I29:J29"/>
    <mergeCell ref="L29:M29"/>
    <mergeCell ref="N29:P29"/>
    <mergeCell ref="N25:P25"/>
    <mergeCell ref="L26:M26"/>
    <mergeCell ref="B27:P27"/>
    <mergeCell ref="L2:P3"/>
    <mergeCell ref="L4:P4"/>
    <mergeCell ref="L5:P5"/>
    <mergeCell ref="B8:B9"/>
    <mergeCell ref="J8:K8"/>
    <mergeCell ref="N26:P26"/>
    <mergeCell ref="L8:M8"/>
    <mergeCell ref="L30:M30"/>
    <mergeCell ref="H6:K6"/>
    <mergeCell ref="A1:G1"/>
    <mergeCell ref="H9:I9"/>
    <mergeCell ref="J9:K9"/>
    <mergeCell ref="C7:G7"/>
    <mergeCell ref="H7:K7"/>
    <mergeCell ref="J22:K22"/>
    <mergeCell ref="A25:K25"/>
    <mergeCell ref="A3:K3"/>
    <mergeCell ref="C19:G19"/>
    <mergeCell ref="H19:K19"/>
    <mergeCell ref="H18:I18"/>
    <mergeCell ref="C18:G18"/>
    <mergeCell ref="J18:K18"/>
    <mergeCell ref="A4:K4"/>
    <mergeCell ref="H8:I8"/>
    <mergeCell ref="C6:G6"/>
    <mergeCell ref="H20:K20"/>
    <mergeCell ref="C20:G20"/>
    <mergeCell ref="C5:K5"/>
    <mergeCell ref="L25:M25"/>
    <mergeCell ref="A26:H26"/>
    <mergeCell ref="I26:J26"/>
    <mergeCell ref="B21:B22"/>
    <mergeCell ref="H21:I21"/>
    <mergeCell ref="J21:K21"/>
    <mergeCell ref="H22:I22"/>
  </mergeCells>
  <printOptions/>
  <pageMargins left="0.35433070866141736" right="0.15748031496062992" top="0.15748031496062992" bottom="0.2362204724409449" header="0.3937007874015748" footer="0.196850393700787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zoomScalePageLayoutView="0" workbookViewId="0" topLeftCell="A1">
      <selection activeCell="G35" sqref="G35"/>
    </sheetView>
  </sheetViews>
  <sheetFormatPr defaultColWidth="17.625" defaultRowHeight="15.75"/>
  <cols>
    <col min="1" max="1" width="4.125" style="8" customWidth="1"/>
    <col min="2" max="2" width="29.375" style="9" customWidth="1"/>
    <col min="3" max="3" width="10.625" style="9" customWidth="1"/>
    <col min="4" max="4" width="10.00390625" style="9" customWidth="1"/>
    <col min="5" max="5" width="9.25390625" style="9" customWidth="1"/>
    <col min="6" max="6" width="8.375" style="9" customWidth="1"/>
    <col min="7" max="7" width="12.00390625" style="9" customWidth="1"/>
    <col min="8" max="8" width="9.75390625" style="9" customWidth="1"/>
    <col min="9" max="9" width="11.125" style="9" customWidth="1"/>
    <col min="10" max="10" width="13.375" style="4" customWidth="1"/>
    <col min="11" max="11" width="17.375" style="2" customWidth="1"/>
    <col min="12" max="16" width="10.625" style="8" customWidth="1"/>
    <col min="17" max="17" width="10.625" style="178" customWidth="1"/>
    <col min="18" max="16384" width="17.625" style="9" customWidth="1"/>
  </cols>
  <sheetData>
    <row r="1" spans="1:17" s="1" customFormat="1" ht="15.75" customHeight="1">
      <c r="A1" s="359" t="s">
        <v>8</v>
      </c>
      <c r="B1" s="359"/>
      <c r="C1" s="359"/>
      <c r="D1" s="359"/>
      <c r="E1" s="359"/>
      <c r="F1" s="359"/>
      <c r="G1" s="359"/>
      <c r="J1" s="120"/>
      <c r="L1" s="173" t="s">
        <v>34</v>
      </c>
      <c r="M1" s="174"/>
      <c r="N1" s="174"/>
      <c r="O1" s="174"/>
      <c r="P1" s="174"/>
      <c r="Q1" s="177"/>
    </row>
    <row r="2" spans="9:11" ht="34.5" customHeight="1" thickBot="1">
      <c r="I2" s="10"/>
      <c r="J2" s="119"/>
      <c r="K2" s="119"/>
    </row>
    <row r="3" spans="2:16" ht="32.25" customHeight="1">
      <c r="B3" s="319" t="s">
        <v>56</v>
      </c>
      <c r="C3" s="319"/>
      <c r="D3" s="319"/>
      <c r="E3" s="319"/>
      <c r="F3" s="319"/>
      <c r="G3" s="319"/>
      <c r="H3" s="319"/>
      <c r="I3" s="62"/>
      <c r="J3" s="323" t="s">
        <v>57</v>
      </c>
      <c r="K3" s="324"/>
      <c r="L3" s="324"/>
      <c r="M3" s="325"/>
      <c r="N3" s="119"/>
      <c r="O3" s="119"/>
      <c r="P3" s="119"/>
    </row>
    <row r="4" spans="2:16" ht="22.5" customHeight="1">
      <c r="B4" s="346" t="s">
        <v>18</v>
      </c>
      <c r="C4" s="346"/>
      <c r="D4" s="346"/>
      <c r="E4" s="346"/>
      <c r="F4" s="346"/>
      <c r="G4" s="346"/>
      <c r="H4" s="346"/>
      <c r="I4" s="39"/>
      <c r="J4" s="329" t="s">
        <v>58</v>
      </c>
      <c r="K4" s="330"/>
      <c r="L4" s="330"/>
      <c r="M4" s="331"/>
      <c r="N4" s="17"/>
      <c r="O4" s="17"/>
      <c r="P4" s="17"/>
    </row>
    <row r="5" spans="3:16" ht="24.75" customHeight="1" thickBot="1">
      <c r="C5" s="347" t="s">
        <v>69</v>
      </c>
      <c r="D5" s="347"/>
      <c r="E5" s="347"/>
      <c r="F5" s="347"/>
      <c r="G5" s="347"/>
      <c r="H5" s="347"/>
      <c r="I5" s="347"/>
      <c r="J5" s="332" t="s">
        <v>70</v>
      </c>
      <c r="K5" s="333"/>
      <c r="L5" s="333"/>
      <c r="M5" s="334"/>
      <c r="N5" s="222"/>
      <c r="O5" s="222"/>
      <c r="P5" s="222"/>
    </row>
    <row r="6" spans="2:10" ht="33.75" customHeight="1">
      <c r="B6" s="67" t="s">
        <v>13</v>
      </c>
      <c r="C6" s="353" t="s">
        <v>19</v>
      </c>
      <c r="D6" s="354"/>
      <c r="E6" s="354"/>
      <c r="F6" s="354"/>
      <c r="G6" s="355"/>
      <c r="H6" s="363" t="s">
        <v>14</v>
      </c>
      <c r="I6" s="364"/>
      <c r="J6" s="6"/>
    </row>
    <row r="7" spans="1:17" s="3" customFormat="1" ht="30" customHeight="1" thickBot="1">
      <c r="A7" s="38"/>
      <c r="B7" s="61">
        <v>1883500</v>
      </c>
      <c r="C7" s="343">
        <f>ROUND(B7*90%,2)</f>
        <v>1695150</v>
      </c>
      <c r="D7" s="344"/>
      <c r="E7" s="344"/>
      <c r="F7" s="344"/>
      <c r="G7" s="345"/>
      <c r="H7" s="356">
        <f>ROUND(B7*10%,2)</f>
        <v>188350</v>
      </c>
      <c r="I7" s="357"/>
      <c r="J7" s="348"/>
      <c r="K7" s="348"/>
      <c r="L7" s="38"/>
      <c r="M7" s="38"/>
      <c r="N7" s="38"/>
      <c r="O7" s="38"/>
      <c r="P7" s="38"/>
      <c r="Q7" s="179"/>
    </row>
    <row r="8" spans="2:10" ht="21" customHeight="1" hidden="1">
      <c r="B8" s="49"/>
      <c r="C8" s="44"/>
      <c r="D8" s="44"/>
      <c r="E8" s="44"/>
      <c r="F8" s="44"/>
      <c r="G8" s="44"/>
      <c r="H8" s="40"/>
      <c r="I8" s="41"/>
      <c r="J8" s="7"/>
    </row>
    <row r="9" spans="2:10" ht="14.25" customHeight="1" hidden="1">
      <c r="B9" s="49"/>
      <c r="C9" s="44"/>
      <c r="D9" s="44"/>
      <c r="E9" s="44"/>
      <c r="F9" s="44"/>
      <c r="G9" s="44"/>
      <c r="H9" s="40"/>
      <c r="I9" s="41"/>
      <c r="J9" s="7"/>
    </row>
    <row r="10" spans="1:17" s="5" customFormat="1" ht="46.5" customHeight="1" thickBot="1">
      <c r="A10" s="185" t="s">
        <v>15</v>
      </c>
      <c r="B10" s="186" t="s">
        <v>10</v>
      </c>
      <c r="C10" s="187" t="s">
        <v>26</v>
      </c>
      <c r="D10" s="53" t="s">
        <v>27</v>
      </c>
      <c r="E10" s="188" t="s">
        <v>28</v>
      </c>
      <c r="F10" s="189" t="s">
        <v>29</v>
      </c>
      <c r="G10" s="190" t="s">
        <v>11</v>
      </c>
      <c r="H10" s="191" t="s">
        <v>16</v>
      </c>
      <c r="I10" s="190" t="s">
        <v>11</v>
      </c>
      <c r="J10" s="192" t="s">
        <v>5</v>
      </c>
      <c r="K10" s="193" t="s">
        <v>62</v>
      </c>
      <c r="L10" s="228" t="s">
        <v>63</v>
      </c>
      <c r="M10" s="183" t="s">
        <v>64</v>
      </c>
      <c r="N10" s="183" t="s">
        <v>65</v>
      </c>
      <c r="O10" s="183" t="s">
        <v>66</v>
      </c>
      <c r="P10" s="183" t="s">
        <v>67</v>
      </c>
      <c r="Q10" s="184" t="s">
        <v>68</v>
      </c>
    </row>
    <row r="11" spans="1:17" s="5" customFormat="1" ht="28.5" customHeight="1">
      <c r="A11" s="199">
        <v>1</v>
      </c>
      <c r="B11" s="200" t="s">
        <v>47</v>
      </c>
      <c r="C11" s="201">
        <f>D11+E11+F11</f>
        <v>1632.8</v>
      </c>
      <c r="D11" s="202">
        <v>1377.8</v>
      </c>
      <c r="E11" s="203">
        <v>220</v>
      </c>
      <c r="F11" s="203">
        <v>35</v>
      </c>
      <c r="G11" s="204">
        <f>C11*C28</f>
        <v>573622.0099064</v>
      </c>
      <c r="H11" s="205">
        <v>30</v>
      </c>
      <c r="I11" s="206">
        <f>H11*H28</f>
        <v>94175.00001</v>
      </c>
      <c r="J11" s="207">
        <f aca="true" t="shared" si="0" ref="J11:J26">C11+H11</f>
        <v>1662.8</v>
      </c>
      <c r="K11" s="237">
        <f aca="true" t="shared" si="1" ref="K11:K26">G11+I11</f>
        <v>667797.0099164</v>
      </c>
      <c r="L11" s="229">
        <v>90000</v>
      </c>
      <c r="M11" s="208">
        <v>90000</v>
      </c>
      <c r="N11" s="208">
        <v>75000</v>
      </c>
      <c r="O11" s="208">
        <v>165000</v>
      </c>
      <c r="P11" s="208">
        <v>165000</v>
      </c>
      <c r="Q11" s="209">
        <f>K11-L11-M11-N11-O11-P11</f>
        <v>82797.00991639995</v>
      </c>
    </row>
    <row r="12" spans="1:17" s="5" customFormat="1" ht="36.75" customHeight="1">
      <c r="A12" s="50">
        <v>2</v>
      </c>
      <c r="B12" s="64" t="s">
        <v>32</v>
      </c>
      <c r="C12" s="59">
        <f aca="true" t="shared" si="2" ref="C12:C18">D12+E12+F12</f>
        <v>632</v>
      </c>
      <c r="D12" s="82">
        <v>435</v>
      </c>
      <c r="E12" s="81">
        <v>162</v>
      </c>
      <c r="F12" s="81">
        <v>35</v>
      </c>
      <c r="G12" s="93">
        <f>C12*C28</f>
        <v>222029.097416</v>
      </c>
      <c r="H12" s="166">
        <v>30</v>
      </c>
      <c r="I12" s="156">
        <f>H12*H28</f>
        <v>94175.00001</v>
      </c>
      <c r="J12" s="155">
        <f t="shared" si="0"/>
        <v>662</v>
      </c>
      <c r="K12" s="238">
        <f t="shared" si="1"/>
        <v>316204.097426</v>
      </c>
      <c r="L12" s="230">
        <v>79000</v>
      </c>
      <c r="M12" s="176">
        <v>79000</v>
      </c>
      <c r="N12" s="176">
        <v>55000</v>
      </c>
      <c r="O12" s="176">
        <v>72000</v>
      </c>
      <c r="P12" s="176">
        <v>30000</v>
      </c>
      <c r="Q12" s="210">
        <f>K12-L12-M12-N12-O12-P12</f>
        <v>1204.097425999993</v>
      </c>
    </row>
    <row r="13" spans="1:17" s="68" customFormat="1" ht="30" customHeight="1">
      <c r="A13" s="46">
        <v>3</v>
      </c>
      <c r="B13" s="94" t="s">
        <v>41</v>
      </c>
      <c r="C13" s="92">
        <f>D13+E13+F13</f>
        <v>249</v>
      </c>
      <c r="D13" s="82">
        <v>174</v>
      </c>
      <c r="E13" s="81">
        <v>48</v>
      </c>
      <c r="F13" s="81">
        <v>27</v>
      </c>
      <c r="G13" s="93">
        <f>C13*C28</f>
        <v>87476.65388700001</v>
      </c>
      <c r="H13" s="220">
        <v>0</v>
      </c>
      <c r="I13" s="157">
        <f>H13*H28</f>
        <v>0</v>
      </c>
      <c r="J13" s="155">
        <f t="shared" si="0"/>
        <v>249</v>
      </c>
      <c r="K13" s="238">
        <f t="shared" si="1"/>
        <v>87476.65388700001</v>
      </c>
      <c r="L13" s="231">
        <v>21000</v>
      </c>
      <c r="M13" s="176">
        <v>21000</v>
      </c>
      <c r="N13" s="176">
        <v>21000</v>
      </c>
      <c r="O13" s="176">
        <v>21000</v>
      </c>
      <c r="P13" s="176">
        <v>3000</v>
      </c>
      <c r="Q13" s="210">
        <f aca="true" t="shared" si="3" ref="Q13:Q26">K13-L13-M13-N13-O13-P13</f>
        <v>476.65388700000767</v>
      </c>
    </row>
    <row r="14" spans="1:17" s="68" customFormat="1" ht="30" customHeight="1">
      <c r="A14" s="50">
        <v>4</v>
      </c>
      <c r="B14" s="143" t="s">
        <v>45</v>
      </c>
      <c r="C14" s="92">
        <f>D14+E14+F14</f>
        <v>679</v>
      </c>
      <c r="D14" s="82">
        <v>582</v>
      </c>
      <c r="E14" s="81">
        <v>62</v>
      </c>
      <c r="F14" s="81">
        <v>35</v>
      </c>
      <c r="G14" s="93">
        <f>C14*C28</f>
        <v>238540.754977</v>
      </c>
      <c r="H14" s="130">
        <v>0</v>
      </c>
      <c r="I14" s="129">
        <v>0</v>
      </c>
      <c r="J14" s="155">
        <f t="shared" si="0"/>
        <v>679</v>
      </c>
      <c r="K14" s="238">
        <f t="shared" si="1"/>
        <v>238540.754977</v>
      </c>
      <c r="L14" s="231">
        <v>60000</v>
      </c>
      <c r="M14" s="176">
        <v>60000</v>
      </c>
      <c r="N14" s="176">
        <v>60000</v>
      </c>
      <c r="O14" s="176">
        <v>57000</v>
      </c>
      <c r="P14" s="176">
        <v>1000</v>
      </c>
      <c r="Q14" s="210">
        <f t="shared" si="3"/>
        <v>540.7549770000041</v>
      </c>
    </row>
    <row r="15" spans="1:17" s="68" customFormat="1" ht="30" customHeight="1">
      <c r="A15" s="46">
        <v>5</v>
      </c>
      <c r="B15" s="143" t="s">
        <v>46</v>
      </c>
      <c r="C15" s="92">
        <f>D15+E15+F15</f>
        <v>319.4</v>
      </c>
      <c r="D15" s="82">
        <v>224</v>
      </c>
      <c r="E15" s="81">
        <v>68.4</v>
      </c>
      <c r="F15" s="81">
        <v>27</v>
      </c>
      <c r="G15" s="93">
        <f>C15*C28</f>
        <v>112209.00904219999</v>
      </c>
      <c r="H15" s="130">
        <v>0</v>
      </c>
      <c r="I15" s="129">
        <v>0</v>
      </c>
      <c r="J15" s="155">
        <f t="shared" si="0"/>
        <v>319.4</v>
      </c>
      <c r="K15" s="238">
        <f t="shared" si="1"/>
        <v>112209.00904219999</v>
      </c>
      <c r="L15" s="231">
        <v>28000</v>
      </c>
      <c r="M15" s="176">
        <v>28000</v>
      </c>
      <c r="N15" s="176">
        <v>28000</v>
      </c>
      <c r="O15" s="176">
        <v>27000</v>
      </c>
      <c r="P15" s="176">
        <v>1000</v>
      </c>
      <c r="Q15" s="210">
        <f t="shared" si="3"/>
        <v>209.0090421999921</v>
      </c>
    </row>
    <row r="16" spans="1:17" s="68" customFormat="1" ht="30" customHeight="1">
      <c r="A16" s="50">
        <v>6</v>
      </c>
      <c r="B16" s="65" t="s">
        <v>30</v>
      </c>
      <c r="C16" s="59">
        <f t="shared" si="2"/>
        <v>214</v>
      </c>
      <c r="D16" s="82">
        <v>123</v>
      </c>
      <c r="E16" s="81">
        <v>56</v>
      </c>
      <c r="F16" s="81">
        <v>35</v>
      </c>
      <c r="G16" s="60">
        <f>C16*C28</f>
        <v>75180.73868200001</v>
      </c>
      <c r="H16" s="47">
        <v>0</v>
      </c>
      <c r="I16" s="48">
        <v>0</v>
      </c>
      <c r="J16" s="155">
        <f t="shared" si="0"/>
        <v>214</v>
      </c>
      <c r="K16" s="238">
        <f t="shared" si="1"/>
        <v>75180.73868200001</v>
      </c>
      <c r="L16" s="231">
        <v>18000</v>
      </c>
      <c r="M16" s="176">
        <v>18000</v>
      </c>
      <c r="N16" s="176">
        <v>18000</v>
      </c>
      <c r="O16" s="176">
        <v>18000</v>
      </c>
      <c r="P16" s="176">
        <v>3000</v>
      </c>
      <c r="Q16" s="210">
        <f t="shared" si="3"/>
        <v>180.73868200001016</v>
      </c>
    </row>
    <row r="17" spans="1:17" s="68" customFormat="1" ht="30" customHeight="1">
      <c r="A17" s="46">
        <v>7</v>
      </c>
      <c r="B17" s="66" t="s">
        <v>60</v>
      </c>
      <c r="C17" s="59">
        <f t="shared" si="2"/>
        <v>521</v>
      </c>
      <c r="D17" s="82">
        <v>451</v>
      </c>
      <c r="E17" s="81">
        <v>52</v>
      </c>
      <c r="F17" s="81">
        <v>18</v>
      </c>
      <c r="G17" s="60">
        <f>C17*C28</f>
        <v>183033.480623</v>
      </c>
      <c r="H17" s="55">
        <v>0</v>
      </c>
      <c r="I17" s="56">
        <v>0</v>
      </c>
      <c r="J17" s="155">
        <f t="shared" si="0"/>
        <v>521</v>
      </c>
      <c r="K17" s="238">
        <f t="shared" si="1"/>
        <v>183033.480623</v>
      </c>
      <c r="L17" s="231">
        <v>45000</v>
      </c>
      <c r="M17" s="176">
        <v>45000</v>
      </c>
      <c r="N17" s="176">
        <v>40000</v>
      </c>
      <c r="O17" s="176">
        <v>45000</v>
      </c>
      <c r="P17" s="176">
        <v>7500</v>
      </c>
      <c r="Q17" s="210">
        <f t="shared" si="3"/>
        <v>533.4806230000104</v>
      </c>
    </row>
    <row r="18" spans="1:17" s="68" customFormat="1" ht="25.5" customHeight="1" thickBot="1">
      <c r="A18" s="211">
        <v>8</v>
      </c>
      <c r="B18" s="212" t="s">
        <v>61</v>
      </c>
      <c r="C18" s="213">
        <f t="shared" si="2"/>
        <v>208</v>
      </c>
      <c r="D18" s="214">
        <v>125</v>
      </c>
      <c r="E18" s="215">
        <v>48</v>
      </c>
      <c r="F18" s="215">
        <v>35</v>
      </c>
      <c r="G18" s="216">
        <f>C18*C28</f>
        <v>73072.86750400001</v>
      </c>
      <c r="H18" s="217">
        <v>0</v>
      </c>
      <c r="I18" s="218">
        <v>0</v>
      </c>
      <c r="J18" s="221">
        <f>C18+H18</f>
        <v>208</v>
      </c>
      <c r="K18" s="239">
        <f>G18+I18</f>
        <v>73072.86750400001</v>
      </c>
      <c r="L18" s="232">
        <v>18000</v>
      </c>
      <c r="M18" s="219">
        <v>18000</v>
      </c>
      <c r="N18" s="219">
        <v>18000</v>
      </c>
      <c r="O18" s="219">
        <v>18000</v>
      </c>
      <c r="P18" s="219">
        <v>900</v>
      </c>
      <c r="Q18" s="243">
        <f t="shared" si="3"/>
        <v>172.86750400000892</v>
      </c>
    </row>
    <row r="19" spans="1:17" s="68" customFormat="1" ht="30" customHeight="1">
      <c r="A19" s="46">
        <v>9</v>
      </c>
      <c r="B19" s="194" t="s">
        <v>48</v>
      </c>
      <c r="C19" s="153">
        <f aca="true" t="shared" si="4" ref="C19:C26">D19+E19+F19</f>
        <v>25.869999999999997</v>
      </c>
      <c r="D19" s="130">
        <v>9.44</v>
      </c>
      <c r="E19" s="154">
        <v>6.43</v>
      </c>
      <c r="F19" s="154">
        <v>10</v>
      </c>
      <c r="G19" s="195">
        <f>C19*C28</f>
        <v>9088.437895809999</v>
      </c>
      <c r="H19" s="196">
        <v>0</v>
      </c>
      <c r="I19" s="197">
        <v>0</v>
      </c>
      <c r="J19" s="155">
        <f t="shared" si="0"/>
        <v>25.869999999999997</v>
      </c>
      <c r="K19" s="238">
        <f t="shared" si="1"/>
        <v>9088.437895809999</v>
      </c>
      <c r="L19" s="233">
        <v>1550</v>
      </c>
      <c r="M19" s="198">
        <v>1550</v>
      </c>
      <c r="N19" s="198">
        <v>1550</v>
      </c>
      <c r="O19" s="198">
        <v>1550</v>
      </c>
      <c r="P19" s="198">
        <v>1550</v>
      </c>
      <c r="Q19" s="242">
        <f t="shared" si="3"/>
        <v>1338.4378958099987</v>
      </c>
    </row>
    <row r="20" spans="1:17" s="68" customFormat="1" ht="25.5" customHeight="1">
      <c r="A20" s="50">
        <v>10</v>
      </c>
      <c r="B20" s="145" t="s">
        <v>49</v>
      </c>
      <c r="C20" s="59">
        <f t="shared" si="4"/>
        <v>14.71</v>
      </c>
      <c r="D20" s="82">
        <v>2.57</v>
      </c>
      <c r="E20" s="81">
        <v>2.14</v>
      </c>
      <c r="F20" s="81">
        <v>10</v>
      </c>
      <c r="G20" s="60">
        <f>C20*C28</f>
        <v>5167.797504730001</v>
      </c>
      <c r="H20" s="146">
        <v>0</v>
      </c>
      <c r="I20" s="147">
        <v>0</v>
      </c>
      <c r="J20" s="155">
        <f t="shared" si="0"/>
        <v>14.71</v>
      </c>
      <c r="K20" s="238">
        <f t="shared" si="1"/>
        <v>5167.797504730001</v>
      </c>
      <c r="L20" s="234">
        <v>916</v>
      </c>
      <c r="M20" s="176">
        <v>916</v>
      </c>
      <c r="N20" s="176">
        <v>916</v>
      </c>
      <c r="O20" s="176">
        <v>916</v>
      </c>
      <c r="P20" s="176">
        <v>916</v>
      </c>
      <c r="Q20" s="210">
        <f t="shared" si="3"/>
        <v>587.7975047300006</v>
      </c>
    </row>
    <row r="21" spans="1:17" s="68" customFormat="1" ht="25.5" customHeight="1">
      <c r="A21" s="46">
        <v>11</v>
      </c>
      <c r="B21" s="145" t="s">
        <v>50</v>
      </c>
      <c r="C21" s="59">
        <f t="shared" si="4"/>
        <v>18.25</v>
      </c>
      <c r="D21" s="82">
        <v>5.04</v>
      </c>
      <c r="E21" s="81">
        <v>3.21</v>
      </c>
      <c r="F21" s="81">
        <v>10</v>
      </c>
      <c r="G21" s="60">
        <f>C21*C28</f>
        <v>6411.441499750001</v>
      </c>
      <c r="H21" s="146">
        <v>0</v>
      </c>
      <c r="I21" s="147">
        <v>0</v>
      </c>
      <c r="J21" s="155">
        <f t="shared" si="0"/>
        <v>18.25</v>
      </c>
      <c r="K21" s="238">
        <f t="shared" si="1"/>
        <v>6411.441499750001</v>
      </c>
      <c r="L21" s="234">
        <v>1128</v>
      </c>
      <c r="M21" s="176">
        <v>1128</v>
      </c>
      <c r="N21" s="176">
        <v>1128</v>
      </c>
      <c r="O21" s="176">
        <v>1128</v>
      </c>
      <c r="P21" s="176">
        <v>1128</v>
      </c>
      <c r="Q21" s="210">
        <f t="shared" si="3"/>
        <v>771.4414997500007</v>
      </c>
    </row>
    <row r="22" spans="1:17" s="68" customFormat="1" ht="25.5" customHeight="1">
      <c r="A22" s="50">
        <v>12</v>
      </c>
      <c r="B22" s="145" t="s">
        <v>51</v>
      </c>
      <c r="C22" s="59">
        <f t="shared" si="4"/>
        <v>14.85</v>
      </c>
      <c r="D22" s="82">
        <v>2.71</v>
      </c>
      <c r="E22" s="81">
        <v>2.14</v>
      </c>
      <c r="F22" s="81">
        <v>10</v>
      </c>
      <c r="G22" s="60">
        <f>C22*C28</f>
        <v>5216.98116555</v>
      </c>
      <c r="H22" s="146">
        <v>0</v>
      </c>
      <c r="I22" s="147">
        <v>0</v>
      </c>
      <c r="J22" s="155">
        <f t="shared" si="0"/>
        <v>14.85</v>
      </c>
      <c r="K22" s="238">
        <f t="shared" si="1"/>
        <v>5216.98116555</v>
      </c>
      <c r="L22" s="234">
        <v>916</v>
      </c>
      <c r="M22" s="176">
        <v>916</v>
      </c>
      <c r="N22" s="176">
        <v>916</v>
      </c>
      <c r="O22" s="176">
        <v>916</v>
      </c>
      <c r="P22" s="176">
        <v>916</v>
      </c>
      <c r="Q22" s="210">
        <f t="shared" si="3"/>
        <v>636.9811655499998</v>
      </c>
    </row>
    <row r="23" spans="1:17" s="68" customFormat="1" ht="32.25" customHeight="1">
      <c r="A23" s="46">
        <v>13</v>
      </c>
      <c r="B23" s="145" t="s">
        <v>52</v>
      </c>
      <c r="C23" s="59">
        <f t="shared" si="4"/>
        <v>54</v>
      </c>
      <c r="D23" s="82">
        <v>21</v>
      </c>
      <c r="E23" s="81">
        <v>21</v>
      </c>
      <c r="F23" s="81">
        <v>12</v>
      </c>
      <c r="G23" s="60">
        <f>C23*C28</f>
        <v>18970.840602</v>
      </c>
      <c r="H23" s="146">
        <v>0</v>
      </c>
      <c r="I23" s="147">
        <v>0</v>
      </c>
      <c r="J23" s="155">
        <f t="shared" si="0"/>
        <v>54</v>
      </c>
      <c r="K23" s="238">
        <f t="shared" si="1"/>
        <v>18970.840602</v>
      </c>
      <c r="L23" s="234">
        <v>3180</v>
      </c>
      <c r="M23" s="176">
        <v>3180</v>
      </c>
      <c r="N23" s="176">
        <v>3180</v>
      </c>
      <c r="O23" s="176">
        <v>3180</v>
      </c>
      <c r="P23" s="176">
        <v>3180</v>
      </c>
      <c r="Q23" s="210">
        <f t="shared" si="3"/>
        <v>3070.840602</v>
      </c>
    </row>
    <row r="24" spans="1:17" s="68" customFormat="1" ht="25.5" customHeight="1">
      <c r="A24" s="50">
        <v>14</v>
      </c>
      <c r="B24" s="145" t="s">
        <v>53</v>
      </c>
      <c r="C24" s="59">
        <f t="shared" si="4"/>
        <v>47</v>
      </c>
      <c r="D24" s="82">
        <v>15</v>
      </c>
      <c r="E24" s="81">
        <v>15</v>
      </c>
      <c r="F24" s="81">
        <v>17</v>
      </c>
      <c r="G24" s="60">
        <f>C24*C28</f>
        <v>16511.657561</v>
      </c>
      <c r="H24" s="146">
        <v>0</v>
      </c>
      <c r="I24" s="147">
        <v>0</v>
      </c>
      <c r="J24" s="155">
        <f t="shared" si="0"/>
        <v>47</v>
      </c>
      <c r="K24" s="238">
        <f t="shared" si="1"/>
        <v>16511.657561</v>
      </c>
      <c r="L24" s="234">
        <v>2800</v>
      </c>
      <c r="M24" s="176">
        <v>2800</v>
      </c>
      <c r="N24" s="176">
        <v>2800</v>
      </c>
      <c r="O24" s="176">
        <v>2800</v>
      </c>
      <c r="P24" s="176">
        <v>2800</v>
      </c>
      <c r="Q24" s="210">
        <f t="shared" si="3"/>
        <v>2511.657561</v>
      </c>
    </row>
    <row r="25" spans="1:17" s="68" customFormat="1" ht="25.5" customHeight="1">
      <c r="A25" s="46">
        <v>15</v>
      </c>
      <c r="B25" s="145" t="s">
        <v>54</v>
      </c>
      <c r="C25" s="59">
        <f t="shared" si="4"/>
        <v>29</v>
      </c>
      <c r="D25" s="82">
        <v>9.5</v>
      </c>
      <c r="E25" s="81">
        <v>7.5</v>
      </c>
      <c r="F25" s="81">
        <v>12</v>
      </c>
      <c r="G25" s="60">
        <f>C25*C28</f>
        <v>10188.044027</v>
      </c>
      <c r="H25" s="146">
        <v>0</v>
      </c>
      <c r="I25" s="147">
        <v>0</v>
      </c>
      <c r="J25" s="155">
        <f t="shared" si="0"/>
        <v>29</v>
      </c>
      <c r="K25" s="238">
        <f t="shared" si="1"/>
        <v>10188.044027</v>
      </c>
      <c r="L25" s="234">
        <v>1900</v>
      </c>
      <c r="M25" s="176">
        <v>1900</v>
      </c>
      <c r="N25" s="176">
        <v>1900</v>
      </c>
      <c r="O25" s="176">
        <v>1900</v>
      </c>
      <c r="P25" s="176">
        <v>1900</v>
      </c>
      <c r="Q25" s="210">
        <f t="shared" si="3"/>
        <v>688.0440269999999</v>
      </c>
    </row>
    <row r="26" spans="1:17" s="68" customFormat="1" ht="25.5" customHeight="1" thickBot="1">
      <c r="A26" s="223">
        <v>16</v>
      </c>
      <c r="B26" s="145" t="s">
        <v>55</v>
      </c>
      <c r="C26" s="148">
        <f t="shared" si="4"/>
        <v>166.32</v>
      </c>
      <c r="D26" s="149">
        <v>105</v>
      </c>
      <c r="E26" s="150">
        <v>49.32</v>
      </c>
      <c r="F26" s="151">
        <v>12</v>
      </c>
      <c r="G26" s="152">
        <f>C26*C28</f>
        <v>58430.18905416</v>
      </c>
      <c r="H26" s="146">
        <v>0</v>
      </c>
      <c r="I26" s="147">
        <v>0</v>
      </c>
      <c r="J26" s="224">
        <f t="shared" si="0"/>
        <v>166.32</v>
      </c>
      <c r="K26" s="240">
        <f t="shared" si="1"/>
        <v>58430.18905416</v>
      </c>
      <c r="L26" s="235">
        <v>11000</v>
      </c>
      <c r="M26" s="225">
        <v>11000</v>
      </c>
      <c r="N26" s="225">
        <v>11000</v>
      </c>
      <c r="O26" s="225">
        <v>11000</v>
      </c>
      <c r="P26" s="225">
        <v>10000</v>
      </c>
      <c r="Q26" s="226">
        <f t="shared" si="3"/>
        <v>4430.1890541600005</v>
      </c>
    </row>
    <row r="27" spans="1:17" s="71" customFormat="1" ht="42.75" customHeight="1" thickBot="1">
      <c r="A27" s="69"/>
      <c r="B27" s="70" t="s">
        <v>42</v>
      </c>
      <c r="C27" s="127">
        <f>SUM(C11:C26)</f>
        <v>4825.200000000001</v>
      </c>
      <c r="D27" s="127">
        <f aca="true" t="shared" si="5" ref="D27:Q27">SUM(D11:D26)</f>
        <v>3662.0600000000004</v>
      </c>
      <c r="E27" s="127">
        <f t="shared" si="5"/>
        <v>823.14</v>
      </c>
      <c r="F27" s="127">
        <f t="shared" si="5"/>
        <v>340</v>
      </c>
      <c r="G27" s="127">
        <f t="shared" si="5"/>
        <v>1695150.0013475998</v>
      </c>
      <c r="H27" s="127">
        <f t="shared" si="5"/>
        <v>60</v>
      </c>
      <c r="I27" s="144">
        <f t="shared" si="5"/>
        <v>188350.00002</v>
      </c>
      <c r="J27" s="127">
        <f t="shared" si="5"/>
        <v>4885.200000000001</v>
      </c>
      <c r="K27" s="160">
        <f t="shared" si="5"/>
        <v>1883500.0013675995</v>
      </c>
      <c r="L27" s="236">
        <f t="shared" si="5"/>
        <v>382390</v>
      </c>
      <c r="M27" s="227">
        <f t="shared" si="5"/>
        <v>382390</v>
      </c>
      <c r="N27" s="227">
        <f>SUM(N11:N26)</f>
        <v>338390</v>
      </c>
      <c r="O27" s="227">
        <f>SUM(O11:O26)</f>
        <v>446390</v>
      </c>
      <c r="P27" s="227">
        <f>SUM(P11:P26)</f>
        <v>233790</v>
      </c>
      <c r="Q27" s="241">
        <f t="shared" si="5"/>
        <v>100150.00136759997</v>
      </c>
    </row>
    <row r="28" spans="1:17" s="68" customFormat="1" ht="33.75" customHeight="1" thickBot="1">
      <c r="A28" s="72"/>
      <c r="B28" s="75" t="s">
        <v>22</v>
      </c>
      <c r="C28" s="341">
        <f>ROUND(C7/C27,6)</f>
        <v>351.311863</v>
      </c>
      <c r="D28" s="360"/>
      <c r="E28" s="360"/>
      <c r="F28" s="360"/>
      <c r="G28" s="361"/>
      <c r="H28" s="341">
        <f>ROUND(H7/H27,6)</f>
        <v>3139.166667</v>
      </c>
      <c r="I28" s="342"/>
      <c r="J28" s="73"/>
      <c r="K28" s="71"/>
      <c r="L28" s="72"/>
      <c r="M28" s="72"/>
      <c r="N28" s="72"/>
      <c r="O28" s="72"/>
      <c r="P28" s="72"/>
      <c r="Q28" s="180"/>
    </row>
    <row r="29" spans="1:17" s="78" customFormat="1" ht="13.5" customHeight="1" hidden="1" thickBot="1">
      <c r="A29" s="74"/>
      <c r="B29" s="75" t="s">
        <v>21</v>
      </c>
      <c r="C29" s="350" t="e">
        <f>ROUND(#REF!/#REF!,6)</f>
        <v>#REF!</v>
      </c>
      <c r="D29" s="351"/>
      <c r="E29" s="351"/>
      <c r="F29" s="351"/>
      <c r="G29" s="352"/>
      <c r="H29" s="350" t="e">
        <f>ROUND(#REF!/#REF!,6)</f>
        <v>#REF!</v>
      </c>
      <c r="I29" s="362"/>
      <c r="J29" s="76"/>
      <c r="K29" s="77"/>
      <c r="L29" s="74"/>
      <c r="M29" s="74"/>
      <c r="N29" s="74"/>
      <c r="O29" s="74"/>
      <c r="P29" s="74"/>
      <c r="Q29" s="181"/>
    </row>
    <row r="30" spans="1:17" s="90" customFormat="1" ht="34.5" customHeight="1" thickBot="1">
      <c r="A30" s="338" t="s">
        <v>40</v>
      </c>
      <c r="B30" s="339"/>
      <c r="C30" s="339"/>
      <c r="D30" s="339"/>
      <c r="E30" s="339"/>
      <c r="F30" s="339"/>
      <c r="G30" s="339"/>
      <c r="H30" s="289">
        <f>K27</f>
        <v>1883500.0013675995</v>
      </c>
      <c r="I30" s="340"/>
      <c r="J30" s="349" t="s">
        <v>74</v>
      </c>
      <c r="K30" s="349"/>
      <c r="L30" s="358">
        <f>L27+M27+N27</f>
        <v>1103170</v>
      </c>
      <c r="M30" s="358"/>
      <c r="N30" s="358"/>
      <c r="O30" s="358">
        <f>O27+P27+Q27</f>
        <v>780330.0013675999</v>
      </c>
      <c r="P30" s="358"/>
      <c r="Q30" s="358"/>
    </row>
    <row r="31" spans="2:17" ht="12" customHeight="1">
      <c r="B31" s="121"/>
      <c r="C31" s="121"/>
      <c r="D31" s="121"/>
      <c r="E31" s="121"/>
      <c r="F31" s="121"/>
      <c r="G31" s="121"/>
      <c r="H31" s="121"/>
      <c r="I31" s="121"/>
      <c r="J31" s="124"/>
      <c r="K31" s="124"/>
      <c r="L31" s="175"/>
      <c r="M31" s="175"/>
      <c r="N31" s="175"/>
      <c r="O31" s="175"/>
      <c r="P31" s="175"/>
      <c r="Q31" s="182"/>
    </row>
    <row r="32" spans="1:18" s="12" customFormat="1" ht="21.75" customHeight="1">
      <c r="A32" s="322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</row>
    <row r="33" spans="10:17" ht="18">
      <c r="J33" s="79"/>
      <c r="K33" s="80"/>
      <c r="L33" s="175"/>
      <c r="M33" s="175"/>
      <c r="N33" s="175"/>
      <c r="O33" s="175"/>
      <c r="P33" s="175"/>
      <c r="Q33" s="182"/>
    </row>
  </sheetData>
  <sheetProtection/>
  <mergeCells count="22">
    <mergeCell ref="H6:I6"/>
    <mergeCell ref="B3:H3"/>
    <mergeCell ref="C29:G29"/>
    <mergeCell ref="C6:G6"/>
    <mergeCell ref="H7:I7"/>
    <mergeCell ref="L30:N30"/>
    <mergeCell ref="O30:Q30"/>
    <mergeCell ref="A1:G1"/>
    <mergeCell ref="C28:G28"/>
    <mergeCell ref="J3:M3"/>
    <mergeCell ref="J4:M4"/>
    <mergeCell ref="H29:I29"/>
    <mergeCell ref="A32:R32"/>
    <mergeCell ref="A30:G30"/>
    <mergeCell ref="H30:I30"/>
    <mergeCell ref="H28:I28"/>
    <mergeCell ref="C7:G7"/>
    <mergeCell ref="B4:H4"/>
    <mergeCell ref="C5:I5"/>
    <mergeCell ref="J5:M5"/>
    <mergeCell ref="J7:K7"/>
    <mergeCell ref="J30:K30"/>
  </mergeCells>
  <printOptions/>
  <pageMargins left="0.4330708661417323" right="0.2362204724409449" top="0.15748031496062992" bottom="0.15748031496062992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 Ichim</cp:lastModifiedBy>
  <cp:lastPrinted>2023-06-29T14:30:43Z</cp:lastPrinted>
  <dcterms:created xsi:type="dcterms:W3CDTF">2010-04-21T13:22:55Z</dcterms:created>
  <dcterms:modified xsi:type="dcterms:W3CDTF">2023-07-05T09:44:38Z</dcterms:modified>
  <cp:category/>
  <cp:version/>
  <cp:contentType/>
  <cp:contentStatus/>
</cp:coreProperties>
</file>