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<sst xmlns="http://schemas.openxmlformats.org/spreadsheetml/2006/main" count="103" uniqueCount="66">
  <si>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</si>
  <si>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</si>
  <si>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</si>
  <si>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</si>
  <si>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</si>
  <si>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</si>
  <si>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</si>
  <si>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</si>
  <si>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</si>
  <si>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</si>
  <si>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</si>
  <si>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</si>
  <si>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</si>
  <si>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</si>
  <si>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</si>
  <si>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</si>
  <si>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</si>
  <si>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</si>
  <si>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</si>
  <si>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</si>
  <si>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</si>
  <si>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</si>
  <si>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</si>
  <si>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</si>
  <si>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</si>
  <si>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</si>
  <si>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</si>
  <si>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</si>
  <si>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</si>
  <si>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</si>
  <si>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</si>
  <si>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</si>
  <si>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</si>
  <si>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</si>
  <si>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</si>
  <si>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</si>
  <si>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</si>
  <si>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</si>
  <si>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</si>
  <si>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</si>
  <si>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</si>
  <si>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</si>
  <si>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</si>
  <si>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</si>
  <si>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</si>
  <si>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</si>
  <si>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</si>
  <si>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MEDIMA HEALTH SA</t>
  </si>
  <si>
    <t>CENTRUL MEDICAL MATEUS</t>
  </si>
  <si>
    <t>TOTAL GENERAL suplimentare PARACLINICE   AN 2022 =</t>
  </si>
  <si>
    <t>CALCULUL SUMELOR alocate pentru IANUARIE - FEBRUARIE 2023</t>
  </si>
  <si>
    <t>]i Notei de fundamentare nr. 45895/28.12.2022</t>
  </si>
  <si>
    <t xml:space="preserve">cf Filei de buget cu nr. P9925/22.12.2022 </t>
  </si>
  <si>
    <t>Credit de angajament  2 luni AN 2023</t>
  </si>
  <si>
    <t>Suma calculata IAN-FEB2023</t>
  </si>
  <si>
    <t>IAN</t>
  </si>
  <si>
    <t>FEB</t>
  </si>
  <si>
    <t>Spital Judetean - radiologie imagistica ambulatoriu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</si>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</sst>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1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2"/>
      <name val="Times New Roman"/>
      <family val="1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44" xfId="0" applyFont="1" applyBorder="1" applyAlignment="1">
      <alignment horizontal="left" vertical="center" wrapText="1"/>
    </xf>
    <xf numFmtId="4" fontId="10" fillId="0" borderId="45" xfId="0" applyNumberFormat="1" applyFont="1" applyFill="1" applyBorder="1" applyAlignment="1">
      <alignment wrapText="1"/>
    </xf>
    <xf numFmtId="4" fontId="13" fillId="0" borderId="45" xfId="0" applyNumberFormat="1" applyFont="1" applyFill="1" applyBorder="1" applyAlignment="1">
      <alignment wrapText="1"/>
    </xf>
    <xf numFmtId="4" fontId="13" fillId="0" borderId="45" xfId="0" applyNumberFormat="1" applyFont="1" applyBorder="1" applyAlignment="1">
      <alignment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10" fillId="0" borderId="48" xfId="0" applyNumberFormat="1" applyFont="1" applyBorder="1" applyAlignment="1">
      <alignment wrapText="1"/>
    </xf>
    <xf numFmtId="4" fontId="13" fillId="0" borderId="48" xfId="0" applyNumberFormat="1" applyFont="1" applyBorder="1" applyAlignment="1">
      <alignment wrapText="1"/>
    </xf>
    <xf numFmtId="4" fontId="13" fillId="0" borderId="48" xfId="0" applyNumberFormat="1" applyFont="1" applyFill="1" applyBorder="1" applyAlignment="1">
      <alignment wrapText="1"/>
    </xf>
    <xf numFmtId="1" fontId="1" fillId="0" borderId="36" xfId="0" applyNumberFormat="1" applyFont="1" applyBorder="1" applyAlignment="1">
      <alignment horizontal="center" wrapText="1"/>
    </xf>
    <xf numFmtId="4" fontId="1" fillId="0" borderId="36" xfId="0" applyNumberFormat="1" applyFont="1" applyBorder="1" applyAlignment="1">
      <alignment wrapText="1"/>
    </xf>
    <xf numFmtId="2" fontId="5" fillId="0" borderId="43" xfId="0" applyNumberFormat="1" applyFont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50" xfId="0" applyNumberFormat="1" applyFont="1" applyFill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4" fontId="5" fillId="0" borderId="51" xfId="0" applyNumberFormat="1" applyFont="1" applyBorder="1" applyAlignment="1">
      <alignment wrapText="1"/>
    </xf>
    <xf numFmtId="2" fontId="1" fillId="0" borderId="52" xfId="0" applyNumberFormat="1" applyFont="1" applyBorder="1" applyAlignment="1">
      <alignment wrapText="1"/>
    </xf>
    <xf numFmtId="4" fontId="1" fillId="0" borderId="50" xfId="0" applyNumberFormat="1" applyFont="1" applyBorder="1" applyAlignment="1">
      <alignment wrapText="1"/>
    </xf>
    <xf numFmtId="2" fontId="1" fillId="0" borderId="50" xfId="0" applyNumberFormat="1" applyFont="1" applyBorder="1" applyAlignment="1">
      <alignment wrapText="1"/>
    </xf>
    <xf numFmtId="4" fontId="1" fillId="0" borderId="53" xfId="0" applyNumberFormat="1" applyFont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6" xfId="0" applyNumberFormat="1" applyFont="1" applyBorder="1" applyAlignment="1">
      <alignment horizontal="center" wrapText="1"/>
    </xf>
    <xf numFmtId="4" fontId="10" fillId="0" borderId="52" xfId="0" applyNumberFormat="1" applyFont="1" applyBorder="1" applyAlignment="1">
      <alignment wrapText="1"/>
    </xf>
    <xf numFmtId="4" fontId="14" fillId="0" borderId="52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0" fillId="25" borderId="25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8" fillId="25" borderId="18" xfId="0" applyNumberFormat="1" applyFont="1" applyFill="1" applyBorder="1" applyAlignment="1">
      <alignment horizontal="right" wrapText="1"/>
    </xf>
    <xf numFmtId="4" fontId="8" fillId="25" borderId="11" xfId="0" applyNumberFormat="1" applyFont="1" applyFill="1" applyBorder="1" applyAlignment="1">
      <alignment horizontal="right" wrapText="1"/>
    </xf>
    <xf numFmtId="4" fontId="8" fillId="25" borderId="54" xfId="0" applyNumberFormat="1" applyFont="1" applyFill="1" applyBorder="1" applyAlignment="1">
      <alignment horizontal="right" wrapText="1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  <xf numFmtId="4" fontId="48" fillId="0" borderId="0" xfId="0" applyNumberFormat="1" applyFont="1" applyAlignment="1">
      <alignment wrapText="1"/>
    </xf>
    <xf numFmtId="3" fontId="30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horizontal="left" wrapText="1"/>
    </xf>
    <xf numFmtId="4" fontId="19" fillId="0" borderId="45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9" fillId="0" borderId="48" xfId="0" applyNumberFormat="1" applyFont="1" applyBorder="1" applyAlignment="1">
      <alignment wrapText="1"/>
    </xf>
    <xf numFmtId="4" fontId="10" fillId="25" borderId="36" xfId="0" applyNumberFormat="1" applyFont="1" applyFill="1" applyBorder="1" applyAlignment="1">
      <alignment wrapText="1"/>
    </xf>
    <xf numFmtId="4" fontId="49" fillId="25" borderId="25" xfId="0" applyNumberFormat="1" applyFont="1" applyFill="1" applyBorder="1" applyAlignment="1">
      <alignment horizontal="center" vertical="center" wrapText="1"/>
    </xf>
    <xf numFmtId="3" fontId="49" fillId="25" borderId="25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horizontal="center" vertical="center" wrapText="1"/>
    </xf>
    <xf numFmtId="4" fontId="17" fillId="25" borderId="25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5" fillId="20" borderId="36" xfId="0" applyNumberFormat="1" applyFont="1" applyFill="1" applyBorder="1" applyAlignment="1">
      <alignment wrapText="1"/>
    </xf>
    <xf numFmtId="4" fontId="28" fillId="25" borderId="36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48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4" fontId="12" fillId="0" borderId="55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wrapText="1"/>
    </xf>
    <xf numFmtId="4" fontId="10" fillId="0" borderId="30" xfId="0" applyNumberFormat="1" applyFont="1" applyBorder="1" applyAlignment="1">
      <alignment wrapText="1"/>
    </xf>
    <xf numFmtId="4" fontId="10" fillId="0" borderId="57" xfId="0" applyNumberFormat="1" applyFont="1" applyBorder="1" applyAlignment="1">
      <alignment wrapText="1"/>
    </xf>
    <xf numFmtId="4" fontId="10" fillId="0" borderId="36" xfId="0" applyNumberFormat="1" applyFont="1" applyBorder="1" applyAlignment="1">
      <alignment wrapText="1"/>
    </xf>
    <xf numFmtId="4" fontId="12" fillId="20" borderId="28" xfId="0" applyNumberFormat="1" applyFont="1" applyFill="1" applyBorder="1" applyAlignment="1">
      <alignment horizontal="center" vertical="center" wrapText="1"/>
    </xf>
    <xf numFmtId="4" fontId="8" fillId="20" borderId="58" xfId="0" applyNumberFormat="1" applyFont="1" applyFill="1" applyBorder="1" applyAlignment="1">
      <alignment wrapText="1"/>
    </xf>
    <xf numFmtId="4" fontId="8" fillId="20" borderId="59" xfId="0" applyNumberFormat="1" applyFont="1" applyFill="1" applyBorder="1" applyAlignment="1">
      <alignment wrapText="1"/>
    </xf>
    <xf numFmtId="4" fontId="8" fillId="20" borderId="60" xfId="0" applyNumberFormat="1" applyFont="1" applyFill="1" applyBorder="1" applyAlignment="1">
      <alignment wrapText="1"/>
    </xf>
    <xf numFmtId="4" fontId="10" fillId="20" borderId="37" xfId="0" applyNumberFormat="1" applyFont="1" applyFill="1" applyBorder="1" applyAlignment="1">
      <alignment wrapText="1"/>
    </xf>
    <xf numFmtId="2" fontId="19" fillId="0" borderId="44" xfId="0" applyNumberFormat="1" applyFont="1" applyBorder="1" applyAlignment="1">
      <alignment wrapText="1"/>
    </xf>
    <xf numFmtId="4" fontId="19" fillId="0" borderId="61" xfId="0" applyNumberFormat="1" applyFont="1" applyBorder="1" applyAlignment="1">
      <alignment wrapText="1"/>
    </xf>
    <xf numFmtId="2" fontId="19" fillId="0" borderId="46" xfId="0" applyNumberFormat="1" applyFont="1" applyBorder="1" applyAlignment="1">
      <alignment wrapText="1"/>
    </xf>
    <xf numFmtId="2" fontId="19" fillId="0" borderId="47" xfId="0" applyNumberFormat="1" applyFont="1" applyBorder="1" applyAlignment="1">
      <alignment wrapText="1"/>
    </xf>
    <xf numFmtId="4" fontId="19" fillId="0" borderId="62" xfId="0" applyNumberFormat="1" applyFont="1" applyBorder="1" applyAlignment="1">
      <alignment wrapText="1"/>
    </xf>
    <xf numFmtId="4" fontId="14" fillId="0" borderId="43" xfId="0" applyNumberFormat="1" applyFont="1" applyBorder="1" applyAlignment="1">
      <alignment wrapText="1"/>
    </xf>
    <xf numFmtId="0" fontId="18" fillId="0" borderId="21" xfId="0" applyFont="1" applyFill="1" applyBorder="1" applyAlignment="1">
      <alignment horizontal="left" vertical="center" wrapText="1"/>
    </xf>
    <xf numFmtId="4" fontId="5" fillId="25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wrapText="1"/>
    </xf>
    <xf numFmtId="4" fontId="10" fillId="0" borderId="37" xfId="0" applyNumberFormat="1" applyFont="1" applyFill="1" applyBorder="1" applyAlignment="1">
      <alignment horizontal="center" wrapText="1"/>
    </xf>
    <xf numFmtId="4" fontId="10" fillId="0" borderId="38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3" fillId="0" borderId="63" xfId="0" applyNumberFormat="1" applyFont="1" applyBorder="1" applyAlignment="1">
      <alignment wrapText="1"/>
    </xf>
    <xf numFmtId="4" fontId="13" fillId="0" borderId="64" xfId="0" applyNumberFormat="1" applyFont="1" applyBorder="1" applyAlignment="1">
      <alignment wrapText="1"/>
    </xf>
    <xf numFmtId="4" fontId="13" fillId="0" borderId="33" xfId="0" applyNumberFormat="1" applyFont="1" applyBorder="1" applyAlignment="1">
      <alignment wrapText="1"/>
    </xf>
    <xf numFmtId="4" fontId="13" fillId="0" borderId="65" xfId="0" applyNumberFormat="1" applyFont="1" applyBorder="1" applyAlignment="1">
      <alignment wrapText="1"/>
    </xf>
    <xf numFmtId="4" fontId="10" fillId="0" borderId="14" xfId="0" applyNumberFormat="1" applyFont="1" applyFill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3" fontId="2" fillId="0" borderId="50" xfId="0" applyNumberFormat="1" applyFont="1" applyBorder="1" applyAlignment="1">
      <alignment wrapText="1"/>
    </xf>
    <xf numFmtId="3" fontId="2" fillId="0" borderId="53" xfId="0" applyNumberFormat="1" applyFont="1" applyBorder="1" applyAlignment="1">
      <alignment wrapText="1"/>
    </xf>
    <xf numFmtId="4" fontId="18" fillId="0" borderId="21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wrapText="1"/>
    </xf>
    <xf numFmtId="4" fontId="2" fillId="0" borderId="67" xfId="0" applyNumberFormat="1" applyFont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5" fillId="0" borderId="69" xfId="0" applyNumberFormat="1" applyFont="1" applyBorder="1" applyAlignment="1">
      <alignment horizontal="center" vertical="center" wrapText="1"/>
    </xf>
    <xf numFmtId="4" fontId="5" fillId="0" borderId="70" xfId="0" applyNumberFormat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8" fillId="25" borderId="70" xfId="0" applyNumberFormat="1" applyFont="1" applyFill="1" applyBorder="1" applyAlignment="1">
      <alignment horizontal="right" vertical="center" wrapText="1"/>
    </xf>
    <xf numFmtId="4" fontId="12" fillId="20" borderId="25" xfId="0" applyNumberFormat="1" applyFont="1" applyFill="1" applyBorder="1" applyAlignment="1">
      <alignment horizontal="center" vertical="center" wrapText="1"/>
    </xf>
    <xf numFmtId="4" fontId="5" fillId="20" borderId="7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70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4" fontId="27" fillId="0" borderId="39" xfId="0" applyNumberFormat="1" applyFont="1" applyBorder="1" applyAlignment="1">
      <alignment horizontal="center" wrapText="1"/>
    </xf>
    <xf numFmtId="4" fontId="27" fillId="0" borderId="28" xfId="0" applyNumberFormat="1" applyFont="1" applyBorder="1" applyAlignment="1">
      <alignment horizontal="center" wrapText="1"/>
    </xf>
    <xf numFmtId="4" fontId="27" fillId="0" borderId="71" xfId="0" applyNumberFormat="1" applyFont="1" applyBorder="1" applyAlignment="1">
      <alignment horizontal="center" wrapText="1"/>
    </xf>
    <xf numFmtId="4" fontId="27" fillId="0" borderId="15" xfId="0" applyNumberFormat="1" applyFont="1" applyBorder="1" applyAlignment="1">
      <alignment horizontal="center" wrapText="1"/>
    </xf>
    <xf numFmtId="4" fontId="27" fillId="0" borderId="0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1" fontId="21" fillId="26" borderId="14" xfId="0" applyNumberFormat="1" applyFont="1" applyFill="1" applyBorder="1" applyAlignment="1">
      <alignment horizontal="right" vertical="center" wrapText="1"/>
    </xf>
    <xf numFmtId="1" fontId="21" fillId="26" borderId="27" xfId="0" applyNumberFormat="1" applyFont="1" applyFill="1" applyBorder="1" applyAlignment="1">
      <alignment horizontal="right" vertical="center" wrapText="1"/>
    </xf>
    <xf numFmtId="1" fontId="21" fillId="26" borderId="72" xfId="0" applyNumberFormat="1" applyFont="1" applyFill="1" applyBorder="1" applyAlignment="1">
      <alignment horizontal="right" vertical="center" wrapText="1"/>
    </xf>
    <xf numFmtId="3" fontId="26" fillId="25" borderId="14" xfId="0" applyNumberFormat="1" applyFont="1" applyFill="1" applyBorder="1" applyAlignment="1">
      <alignment horizontal="center" vertical="center" wrapText="1"/>
    </xf>
    <xf numFmtId="3" fontId="26" fillId="25" borderId="7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0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6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46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9" xfId="0" applyNumberFormat="1" applyFont="1" applyBorder="1" applyAlignment="1">
      <alignment horizontal="center" wrapText="1"/>
    </xf>
    <xf numFmtId="4" fontId="12" fillId="0" borderId="33" xfId="0" applyNumberFormat="1" applyFont="1" applyBorder="1" applyAlignment="1">
      <alignment horizontal="center" wrapText="1"/>
    </xf>
    <xf numFmtId="4" fontId="10" fillId="0" borderId="46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center" wrapText="1"/>
    </xf>
    <xf numFmtId="49" fontId="12" fillId="0" borderId="4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8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1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1" xfId="0" applyNumberFormat="1" applyFont="1" applyFill="1" applyBorder="1" applyAlignment="1">
      <alignment horizontal="center" wrapText="1"/>
    </xf>
    <xf numFmtId="164" fontId="8" fillId="20" borderId="20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" fontId="11" fillId="25" borderId="37" xfId="0" applyNumberFormat="1" applyFont="1" applyFill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47" xfId="0" applyNumberFormat="1" applyFont="1" applyBorder="1" applyAlignment="1">
      <alignment horizontal="center" wrapText="1"/>
    </xf>
    <xf numFmtId="4" fontId="12" fillId="0" borderId="48" xfId="0" applyNumberFormat="1" applyFont="1" applyBorder="1" applyAlignment="1">
      <alignment horizontal="center" wrapText="1"/>
    </xf>
    <xf numFmtId="4" fontId="12" fillId="0" borderId="73" xfId="0" applyNumberFormat="1" applyFont="1" applyBorder="1" applyAlignment="1">
      <alignment horizontal="center" wrapText="1"/>
    </xf>
    <xf numFmtId="4" fontId="12" fillId="0" borderId="62" xfId="0" applyNumberFormat="1" applyFont="1" applyBorder="1" applyAlignment="1">
      <alignment horizontal="center" wrapText="1"/>
    </xf>
    <xf numFmtId="3" fontId="29" fillId="0" borderId="0" xfId="0" applyNumberFormat="1" applyFont="1" applyBorder="1" applyAlignment="1">
      <alignment horizontal="left" wrapText="1"/>
    </xf>
    <xf numFmtId="3" fontId="29" fillId="0" borderId="0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center" vertical="center" wrapText="1"/>
    </xf>
    <xf numFmtId="4" fontId="0" fillId="0" borderId="74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37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72" xfId="0" applyNumberFormat="1" applyFont="1" applyFill="1" applyBorder="1" applyAlignment="1">
      <alignment horizontal="center" vertical="center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60" xfId="0" applyNumberFormat="1" applyFont="1" applyBorder="1" applyAlignment="1">
      <alignment horizontal="center" wrapText="1"/>
    </xf>
    <xf numFmtId="4" fontId="6" fillId="0" borderId="57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7" xfId="0" applyNumberFormat="1" applyFont="1" applyFill="1" applyBorder="1" applyAlignment="1">
      <alignment horizontal="center" vertical="center" wrapText="1"/>
    </xf>
    <xf numFmtId="164" fontId="4" fillId="20" borderId="72" xfId="0" applyNumberFormat="1" applyFont="1" applyFill="1" applyBorder="1" applyAlignment="1">
      <alignment horizontal="center" vertical="center" wrapText="1"/>
    </xf>
    <xf numFmtId="1" fontId="21" fillId="26" borderId="14" xfId="0" applyNumberFormat="1" applyFont="1" applyFill="1" applyBorder="1" applyAlignment="1">
      <alignment horizontal="center" vertical="center" wrapText="1"/>
    </xf>
    <xf numFmtId="1" fontId="21" fillId="26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0" zoomScaleNormal="80" zoomScalePageLayoutView="0" workbookViewId="0" topLeftCell="A10">
      <selection activeCell="I29" sqref="I29:J29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4.50390625" style="13" customWidth="1"/>
    <col min="13" max="13" width="13.875" style="19" customWidth="1"/>
    <col min="14" max="15" width="12.125" style="144" customWidth="1"/>
    <col min="16" max="16384" width="17.625" style="12" customWidth="1"/>
  </cols>
  <sheetData>
    <row r="1" spans="1:14" ht="18" customHeight="1" thickBot="1">
      <c r="A1" s="256" t="s">
        <v>8</v>
      </c>
      <c r="B1" s="256"/>
      <c r="C1" s="256"/>
      <c r="D1" s="256"/>
      <c r="E1" s="256"/>
      <c r="F1" s="256"/>
      <c r="G1" s="256"/>
      <c r="L1" s="68"/>
      <c r="N1" s="89" t="s">
        <v>34</v>
      </c>
    </row>
    <row r="2" spans="1:15" ht="22.5" customHeight="1">
      <c r="A2" s="14"/>
      <c r="B2" s="11"/>
      <c r="C2" s="11"/>
      <c r="D2" s="11"/>
      <c r="E2" s="11"/>
      <c r="F2" s="11"/>
      <c r="G2" s="11"/>
      <c r="L2" s="237" t="s">
        <v>53</v>
      </c>
      <c r="M2" s="238"/>
      <c r="N2" s="238"/>
      <c r="O2" s="239"/>
    </row>
    <row r="3" spans="1:15" ht="22.5" customHeight="1">
      <c r="A3" s="270" t="s">
        <v>50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40"/>
      <c r="M3" s="241"/>
      <c r="N3" s="241"/>
      <c r="O3" s="242"/>
    </row>
    <row r="4" spans="1:15" ht="39.75" customHeight="1">
      <c r="A4" s="278" t="s">
        <v>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12" t="s">
        <v>52</v>
      </c>
      <c r="M4" s="197"/>
      <c r="N4" s="197"/>
      <c r="O4" s="198"/>
    </row>
    <row r="5" spans="3:15" ht="21.75" customHeight="1" thickBot="1">
      <c r="C5" s="282" t="s">
        <v>45</v>
      </c>
      <c r="D5" s="282"/>
      <c r="E5" s="282"/>
      <c r="F5" s="282"/>
      <c r="G5" s="282"/>
      <c r="H5" s="282"/>
      <c r="I5" s="282"/>
      <c r="J5" s="282"/>
      <c r="K5" s="282"/>
      <c r="L5" s="199" t="s">
        <v>51</v>
      </c>
      <c r="M5" s="195"/>
      <c r="N5" s="195"/>
      <c r="O5" s="196"/>
    </row>
    <row r="6" spans="1:15" s="33" customFormat="1" ht="28.5" customHeight="1">
      <c r="A6" s="31"/>
      <c r="B6" s="32" t="s">
        <v>0</v>
      </c>
      <c r="C6" s="253" t="s">
        <v>17</v>
      </c>
      <c r="D6" s="268"/>
      <c r="E6" s="268"/>
      <c r="F6" s="268"/>
      <c r="G6" s="269"/>
      <c r="H6" s="253" t="s">
        <v>7</v>
      </c>
      <c r="I6" s="254"/>
      <c r="J6" s="254"/>
      <c r="K6" s="255"/>
      <c r="L6" s="16"/>
      <c r="M6" s="20"/>
      <c r="N6" s="145"/>
      <c r="O6" s="145"/>
    </row>
    <row r="7" spans="1:15" s="35" customFormat="1" ht="27" customHeight="1">
      <c r="A7" s="34"/>
      <c r="B7" s="63">
        <v>760000</v>
      </c>
      <c r="C7" s="261">
        <f>ROUND(B7*50%,2)</f>
        <v>380000</v>
      </c>
      <c r="D7" s="262"/>
      <c r="E7" s="262"/>
      <c r="F7" s="262"/>
      <c r="G7" s="263"/>
      <c r="H7" s="261">
        <f>ROUND(B7*50%,2)</f>
        <v>380000</v>
      </c>
      <c r="I7" s="264"/>
      <c r="J7" s="264"/>
      <c r="K7" s="265"/>
      <c r="L7" s="17"/>
      <c r="M7" s="21"/>
      <c r="N7" s="146"/>
      <c r="O7" s="146"/>
    </row>
    <row r="8" spans="2:13" ht="24" customHeight="1">
      <c r="B8" s="279"/>
      <c r="C8" s="28"/>
      <c r="D8" s="55"/>
      <c r="E8" s="55"/>
      <c r="F8" s="55"/>
      <c r="G8" s="55"/>
      <c r="H8" s="266" t="s">
        <v>24</v>
      </c>
      <c r="I8" s="267"/>
      <c r="J8" s="267" t="s">
        <v>25</v>
      </c>
      <c r="K8" s="281"/>
      <c r="L8" s="271"/>
      <c r="M8" s="271"/>
    </row>
    <row r="9" spans="2:13" ht="24.75" customHeight="1" thickBot="1">
      <c r="B9" s="280"/>
      <c r="C9" s="27"/>
      <c r="D9" s="37"/>
      <c r="E9" s="37"/>
      <c r="F9" s="37"/>
      <c r="G9" s="37"/>
      <c r="H9" s="257">
        <f>ROUND(H7*50%,2)</f>
        <v>190000</v>
      </c>
      <c r="I9" s="258"/>
      <c r="J9" s="259">
        <f>ROUND(H7*50%,2)</f>
        <v>190000</v>
      </c>
      <c r="K9" s="260"/>
      <c r="L9" s="37"/>
      <c r="M9" s="36"/>
    </row>
    <row r="10" spans="1:15" ht="46.5" customHeight="1" thickBot="1">
      <c r="A10" s="26" t="s">
        <v>1</v>
      </c>
      <c r="B10" s="95" t="s">
        <v>10</v>
      </c>
      <c r="C10" s="106" t="s">
        <v>26</v>
      </c>
      <c r="D10" s="57" t="s">
        <v>27</v>
      </c>
      <c r="E10" s="62" t="s">
        <v>28</v>
      </c>
      <c r="F10" s="57" t="s">
        <v>29</v>
      </c>
      <c r="G10" s="175" t="s">
        <v>11</v>
      </c>
      <c r="H10" s="98" t="s">
        <v>4</v>
      </c>
      <c r="I10" s="97" t="s">
        <v>11</v>
      </c>
      <c r="J10" s="98" t="s">
        <v>4</v>
      </c>
      <c r="K10" s="97" t="s">
        <v>11</v>
      </c>
      <c r="L10" s="180" t="s">
        <v>5</v>
      </c>
      <c r="M10" s="138" t="s">
        <v>54</v>
      </c>
      <c r="N10" s="162" t="s">
        <v>55</v>
      </c>
      <c r="O10" s="163" t="s">
        <v>56</v>
      </c>
    </row>
    <row r="11" spans="1:15" ht="27" customHeight="1">
      <c r="A11" s="22">
        <v>1</v>
      </c>
      <c r="B11" s="110" t="s">
        <v>2</v>
      </c>
      <c r="C11" s="111">
        <f aca="true" t="shared" si="0" ref="C11:C16">D11+E11+F11</f>
        <v>670.72</v>
      </c>
      <c r="D11" s="112">
        <v>579</v>
      </c>
      <c r="E11" s="112">
        <v>67.72</v>
      </c>
      <c r="F11" s="113">
        <v>24</v>
      </c>
      <c r="G11" s="176">
        <f>ROUND(C18*C11,2)</f>
        <v>67801.4</v>
      </c>
      <c r="H11" s="185">
        <v>155</v>
      </c>
      <c r="I11" s="154">
        <f>ROUND(H18*H11,2)</f>
        <v>46232.34</v>
      </c>
      <c r="J11" s="154">
        <v>892</v>
      </c>
      <c r="K11" s="186">
        <f>ROUND(J18*J11,2)</f>
        <v>37052.91</v>
      </c>
      <c r="L11" s="181">
        <f aca="true" t="shared" si="1" ref="L11:L16">C11+H11+J11</f>
        <v>1717.72</v>
      </c>
      <c r="M11" s="141">
        <f aca="true" t="shared" si="2" ref="M11:M16">G11+I11+K11</f>
        <v>151086.65</v>
      </c>
      <c r="N11" s="200">
        <v>76000</v>
      </c>
      <c r="O11" s="201">
        <f aca="true" t="shared" si="3" ref="O11:O16">M11-N11</f>
        <v>75086.65</v>
      </c>
    </row>
    <row r="12" spans="1:15" ht="27" customHeight="1">
      <c r="A12" s="22">
        <v>2</v>
      </c>
      <c r="B12" s="114" t="s">
        <v>9</v>
      </c>
      <c r="C12" s="109">
        <f t="shared" si="0"/>
        <v>370.57</v>
      </c>
      <c r="D12" s="166">
        <v>278</v>
      </c>
      <c r="E12" s="108">
        <v>68.57</v>
      </c>
      <c r="F12" s="108">
        <v>24</v>
      </c>
      <c r="G12" s="177">
        <f>ROUND(C18*C12,2)</f>
        <v>37459.99</v>
      </c>
      <c r="H12" s="187">
        <v>93</v>
      </c>
      <c r="I12" s="155">
        <f>ROUND(H18*H12,2)</f>
        <v>27739.4</v>
      </c>
      <c r="J12" s="155">
        <v>372</v>
      </c>
      <c r="K12" s="174">
        <f>ROUND(J18*J12,2)</f>
        <v>15452.56</v>
      </c>
      <c r="L12" s="182">
        <f t="shared" si="1"/>
        <v>835.5699999999999</v>
      </c>
      <c r="M12" s="142">
        <f t="shared" si="2"/>
        <v>80651.95</v>
      </c>
      <c r="N12" s="18">
        <v>41000</v>
      </c>
      <c r="O12" s="202">
        <f t="shared" si="3"/>
        <v>39651.95</v>
      </c>
    </row>
    <row r="13" spans="1:15" ht="27" customHeight="1">
      <c r="A13" s="22">
        <v>3</v>
      </c>
      <c r="B13" s="114" t="s">
        <v>3</v>
      </c>
      <c r="C13" s="109">
        <f t="shared" si="0"/>
        <v>407.94</v>
      </c>
      <c r="D13" s="166">
        <v>288.8</v>
      </c>
      <c r="E13" s="108">
        <v>99.14</v>
      </c>
      <c r="F13" s="18">
        <v>20</v>
      </c>
      <c r="G13" s="177">
        <f>ROUND(C18*C13,2)</f>
        <v>41237.63</v>
      </c>
      <c r="H13" s="187">
        <v>54</v>
      </c>
      <c r="I13" s="155">
        <f>ROUND(H18*H13,2)</f>
        <v>16106.75</v>
      </c>
      <c r="J13" s="155">
        <v>720</v>
      </c>
      <c r="K13" s="174">
        <f>ROUND(J18*J13,2)</f>
        <v>29908.18</v>
      </c>
      <c r="L13" s="182">
        <f t="shared" si="1"/>
        <v>1181.94</v>
      </c>
      <c r="M13" s="142">
        <f t="shared" si="2"/>
        <v>87252.56</v>
      </c>
      <c r="N13" s="18">
        <v>44000</v>
      </c>
      <c r="O13" s="202">
        <f t="shared" si="3"/>
        <v>43252.56</v>
      </c>
    </row>
    <row r="14" spans="1:15" ht="27" customHeight="1">
      <c r="A14" s="22">
        <v>4</v>
      </c>
      <c r="B14" s="114" t="s">
        <v>32</v>
      </c>
      <c r="C14" s="109">
        <f t="shared" si="0"/>
        <v>971.4</v>
      </c>
      <c r="D14" s="166">
        <v>801.4</v>
      </c>
      <c r="E14" s="194">
        <v>146</v>
      </c>
      <c r="F14" s="108">
        <v>24</v>
      </c>
      <c r="G14" s="177">
        <f>ROUND(C18*C14,2)</f>
        <v>98196.39</v>
      </c>
      <c r="H14" s="187">
        <v>160</v>
      </c>
      <c r="I14" s="155">
        <f>ROUND(H18*H14,2)</f>
        <v>47723.7</v>
      </c>
      <c r="J14" s="155">
        <v>1280</v>
      </c>
      <c r="K14" s="174">
        <f>ROUND(J18*J14,2)</f>
        <v>53170.09</v>
      </c>
      <c r="L14" s="182">
        <f t="shared" si="1"/>
        <v>2411.4</v>
      </c>
      <c r="M14" s="142">
        <f t="shared" si="2"/>
        <v>199090.18</v>
      </c>
      <c r="N14" s="18">
        <v>100000</v>
      </c>
      <c r="O14" s="202">
        <f t="shared" si="3"/>
        <v>99090.18</v>
      </c>
    </row>
    <row r="15" spans="1:15" ht="27" customHeight="1">
      <c r="A15" s="22">
        <v>5</v>
      </c>
      <c r="B15" s="114" t="s">
        <v>46</v>
      </c>
      <c r="C15" s="109">
        <f t="shared" si="0"/>
        <v>479.29</v>
      </c>
      <c r="D15" s="166">
        <v>395</v>
      </c>
      <c r="E15" s="108">
        <v>64.29</v>
      </c>
      <c r="F15" s="108">
        <v>20</v>
      </c>
      <c r="G15" s="177">
        <f>ROUND(C18*C15,2)</f>
        <v>48450.22</v>
      </c>
      <c r="H15" s="187">
        <v>58</v>
      </c>
      <c r="I15" s="155">
        <f>ROUND(H18*H15,2)</f>
        <v>17299.84</v>
      </c>
      <c r="J15" s="155">
        <v>186</v>
      </c>
      <c r="K15" s="174">
        <f>ROUND(J18*J15,2)</f>
        <v>7726.28</v>
      </c>
      <c r="L15" s="182">
        <f t="shared" si="1"/>
        <v>723.29</v>
      </c>
      <c r="M15" s="142">
        <f t="shared" si="2"/>
        <v>73476.34</v>
      </c>
      <c r="N15" s="18">
        <v>37000</v>
      </c>
      <c r="O15" s="202">
        <f t="shared" si="3"/>
        <v>36476.34</v>
      </c>
    </row>
    <row r="16" spans="1:15" ht="33.75" customHeight="1" thickBot="1">
      <c r="A16" s="22">
        <v>6</v>
      </c>
      <c r="B16" s="115" t="s">
        <v>23</v>
      </c>
      <c r="C16" s="116">
        <f t="shared" si="0"/>
        <v>859.2</v>
      </c>
      <c r="D16" s="167">
        <v>682.2</v>
      </c>
      <c r="E16" s="118">
        <v>153</v>
      </c>
      <c r="F16" s="117">
        <v>24</v>
      </c>
      <c r="G16" s="178">
        <f>ROUND(C18*C16,2)</f>
        <v>86854.37</v>
      </c>
      <c r="H16" s="188">
        <v>117</v>
      </c>
      <c r="I16" s="156">
        <f>ROUND(H18*H16,2)+0.01</f>
        <v>34897.97</v>
      </c>
      <c r="J16" s="156">
        <v>1124</v>
      </c>
      <c r="K16" s="189">
        <f>ROUND(J18*J16,2)-0.01</f>
        <v>46689.979999999996</v>
      </c>
      <c r="L16" s="183">
        <f t="shared" si="1"/>
        <v>2100.2</v>
      </c>
      <c r="M16" s="143">
        <f t="shared" si="2"/>
        <v>168442.32</v>
      </c>
      <c r="N16" s="203">
        <v>85000</v>
      </c>
      <c r="O16" s="202">
        <f t="shared" si="3"/>
        <v>83442.32</v>
      </c>
    </row>
    <row r="17" spans="1:15" s="13" customFormat="1" ht="33" customHeight="1" thickBot="1">
      <c r="A17" s="25"/>
      <c r="B17" s="132" t="s">
        <v>12</v>
      </c>
      <c r="C17" s="107">
        <f>SUM(C11:C16)</f>
        <v>3759.12</v>
      </c>
      <c r="D17" s="107">
        <f>SUM(D11:D16)</f>
        <v>3024.3999999999996</v>
      </c>
      <c r="E17" s="107">
        <f>SUM(E11:E16)</f>
        <v>598.72</v>
      </c>
      <c r="F17" s="107">
        <f>SUM(F11:F16)</f>
        <v>136</v>
      </c>
      <c r="G17" s="179">
        <f>SUM(G11:G16)</f>
        <v>380000</v>
      </c>
      <c r="H17" s="133">
        <f aca="true" t="shared" si="4" ref="H17:M17">SUM(H11:H16)</f>
        <v>637</v>
      </c>
      <c r="I17" s="134">
        <f t="shared" si="4"/>
        <v>190000</v>
      </c>
      <c r="J17" s="134">
        <f t="shared" si="4"/>
        <v>4574</v>
      </c>
      <c r="K17" s="190">
        <f t="shared" si="4"/>
        <v>190000</v>
      </c>
      <c r="L17" s="184">
        <f t="shared" si="4"/>
        <v>8970.119999999999</v>
      </c>
      <c r="M17" s="157">
        <f t="shared" si="4"/>
        <v>760000</v>
      </c>
      <c r="N17" s="204">
        <f>SUM(N11:N16)</f>
        <v>383000</v>
      </c>
      <c r="O17" s="205">
        <f>SUM(O11:O16)</f>
        <v>376999.99999999994</v>
      </c>
    </row>
    <row r="18" spans="1:15" s="43" customFormat="1" ht="31.5" thickBot="1">
      <c r="A18" s="14"/>
      <c r="B18" s="59" t="s">
        <v>20</v>
      </c>
      <c r="C18" s="274">
        <f>ROUND(C7/C17,6)</f>
        <v>101.087489</v>
      </c>
      <c r="D18" s="275"/>
      <c r="E18" s="275"/>
      <c r="F18" s="275"/>
      <c r="G18" s="276"/>
      <c r="H18" s="272">
        <f>ROUND(H9/H17,6)</f>
        <v>298.273155</v>
      </c>
      <c r="I18" s="273"/>
      <c r="J18" s="273">
        <f>ROUND(J9/J17,6)</f>
        <v>41.539134</v>
      </c>
      <c r="K18" s="277"/>
      <c r="M18" s="44"/>
      <c r="N18" s="147"/>
      <c r="O18" s="147"/>
    </row>
    <row r="19" spans="1:15" s="33" customFormat="1" ht="26.25" thickBot="1">
      <c r="A19" s="31"/>
      <c r="B19" s="90" t="s">
        <v>0</v>
      </c>
      <c r="C19" s="253" t="s">
        <v>17</v>
      </c>
      <c r="D19" s="268"/>
      <c r="E19" s="268"/>
      <c r="F19" s="268"/>
      <c r="G19" s="255"/>
      <c r="H19" s="253" t="s">
        <v>36</v>
      </c>
      <c r="I19" s="254"/>
      <c r="J19" s="254"/>
      <c r="K19" s="269"/>
      <c r="L19" s="16"/>
      <c r="M19" s="161">
        <f>M17+M24</f>
        <v>780000</v>
      </c>
      <c r="N19" s="159"/>
      <c r="O19" s="158"/>
    </row>
    <row r="20" spans="1:15" s="35" customFormat="1" ht="18">
      <c r="A20" s="34"/>
      <c r="B20" s="63">
        <v>20000</v>
      </c>
      <c r="C20" s="261">
        <f>B20</f>
        <v>20000</v>
      </c>
      <c r="D20" s="262"/>
      <c r="E20" s="262"/>
      <c r="F20" s="262"/>
      <c r="G20" s="265"/>
      <c r="H20" s="261">
        <v>0</v>
      </c>
      <c r="I20" s="264"/>
      <c r="J20" s="264"/>
      <c r="K20" s="265"/>
      <c r="L20" s="17"/>
      <c r="M20" s="21"/>
      <c r="N20" s="146"/>
      <c r="O20" s="146"/>
    </row>
    <row r="21" spans="2:13" ht="12.75">
      <c r="B21" s="279"/>
      <c r="C21" s="28"/>
      <c r="D21" s="55"/>
      <c r="E21" s="55"/>
      <c r="F21" s="55"/>
      <c r="G21" s="29"/>
      <c r="H21" s="266" t="s">
        <v>37</v>
      </c>
      <c r="I21" s="267"/>
      <c r="J21" s="267" t="s">
        <v>37</v>
      </c>
      <c r="K21" s="281"/>
      <c r="L21" s="91"/>
      <c r="M21" s="36"/>
    </row>
    <row r="22" spans="2:13" ht="13.5" thickBot="1">
      <c r="B22" s="283"/>
      <c r="C22" s="92"/>
      <c r="D22" s="93"/>
      <c r="E22" s="93"/>
      <c r="F22" s="93"/>
      <c r="G22" s="94"/>
      <c r="H22" s="284">
        <f>ROUND(H20*50%,2)</f>
        <v>0</v>
      </c>
      <c r="I22" s="285"/>
      <c r="J22" s="286">
        <f>ROUND(H20*50%,2)</f>
        <v>0</v>
      </c>
      <c r="K22" s="287"/>
      <c r="L22" s="37"/>
      <c r="M22" s="36"/>
    </row>
    <row r="23" spans="1:15" ht="39" thickBot="1">
      <c r="A23" s="26" t="s">
        <v>38</v>
      </c>
      <c r="B23" s="47" t="s">
        <v>10</v>
      </c>
      <c r="C23" s="96" t="s">
        <v>26</v>
      </c>
      <c r="D23" s="56" t="s">
        <v>27</v>
      </c>
      <c r="E23" s="56" t="s">
        <v>28</v>
      </c>
      <c r="F23" s="56" t="s">
        <v>29</v>
      </c>
      <c r="G23" s="23" t="s">
        <v>11</v>
      </c>
      <c r="H23" s="24" t="s">
        <v>4</v>
      </c>
      <c r="I23" s="23" t="s">
        <v>11</v>
      </c>
      <c r="J23" s="24" t="s">
        <v>4</v>
      </c>
      <c r="K23" s="23" t="s">
        <v>11</v>
      </c>
      <c r="L23" s="130" t="s">
        <v>5</v>
      </c>
      <c r="M23" s="138" t="s">
        <v>54</v>
      </c>
      <c r="N23" s="162" t="s">
        <v>55</v>
      </c>
      <c r="O23" s="163" t="s">
        <v>56</v>
      </c>
    </row>
    <row r="24" spans="1:15" s="1" customFormat="1" ht="21" thickBot="1">
      <c r="A24" s="119">
        <v>7</v>
      </c>
      <c r="B24" s="120" t="s">
        <v>39</v>
      </c>
      <c r="C24" s="121">
        <f>D24+E24+F24</f>
        <v>98</v>
      </c>
      <c r="D24" s="122">
        <v>47</v>
      </c>
      <c r="E24" s="123">
        <v>36</v>
      </c>
      <c r="F24" s="124">
        <v>15</v>
      </c>
      <c r="G24" s="125">
        <f>C20</f>
        <v>20000</v>
      </c>
      <c r="H24" s="126">
        <v>0</v>
      </c>
      <c r="I24" s="127">
        <v>0</v>
      </c>
      <c r="J24" s="128">
        <v>0</v>
      </c>
      <c r="K24" s="129">
        <v>0</v>
      </c>
      <c r="L24" s="164">
        <f>C24+H24+J24</f>
        <v>98</v>
      </c>
      <c r="M24" s="165">
        <f>B20</f>
        <v>20000</v>
      </c>
      <c r="N24" s="206">
        <v>10000</v>
      </c>
      <c r="O24" s="207">
        <f>M24-N24</f>
        <v>10000</v>
      </c>
    </row>
    <row r="25" spans="1:15" s="30" customFormat="1" ht="16.5" thickBot="1">
      <c r="A25" s="288" t="s">
        <v>44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9"/>
      <c r="M25" s="289"/>
      <c r="N25" s="250"/>
      <c r="O25" s="250"/>
    </row>
    <row r="26" spans="1:15" s="99" customFormat="1" ht="23.25" thickBot="1">
      <c r="A26" s="243" t="s">
        <v>40</v>
      </c>
      <c r="B26" s="244"/>
      <c r="C26" s="244"/>
      <c r="D26" s="244"/>
      <c r="E26" s="244"/>
      <c r="F26" s="244"/>
      <c r="G26" s="244"/>
      <c r="H26" s="245"/>
      <c r="I26" s="246">
        <f>M17+M24</f>
        <v>780000</v>
      </c>
      <c r="J26" s="247"/>
      <c r="K26" s="101"/>
      <c r="L26" s="248"/>
      <c r="M26" s="248"/>
      <c r="N26" s="251"/>
      <c r="O26" s="251"/>
    </row>
    <row r="27" spans="1:15" s="9" customFormat="1" ht="2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48"/>
      <c r="N27" s="173"/>
      <c r="O27" s="173"/>
    </row>
    <row r="28" ht="15.75" thickBot="1"/>
    <row r="29" spans="1:15" s="99" customFormat="1" ht="43.5" customHeight="1" thickBot="1">
      <c r="A29" s="243" t="s">
        <v>49</v>
      </c>
      <c r="B29" s="244"/>
      <c r="C29" s="244"/>
      <c r="D29" s="244"/>
      <c r="E29" s="244"/>
      <c r="F29" s="244"/>
      <c r="G29" s="244"/>
      <c r="H29" s="245"/>
      <c r="I29" s="246">
        <f>I26+RAD!H30</f>
        <v>1299999.99928731</v>
      </c>
      <c r="J29" s="247"/>
      <c r="K29" s="101"/>
      <c r="L29" s="248"/>
      <c r="M29" s="248"/>
      <c r="N29" s="249"/>
      <c r="O29" s="249"/>
    </row>
    <row r="30" spans="11:15" ht="30" customHeight="1">
      <c r="K30" s="171"/>
      <c r="L30" s="252"/>
      <c r="M30" s="252"/>
      <c r="N30" s="172"/>
      <c r="O30" s="172"/>
    </row>
  </sheetData>
  <sheetProtection/>
  <mergeCells count="41">
    <mergeCell ref="A25:K25"/>
    <mergeCell ref="L25:M25"/>
    <mergeCell ref="A26:H26"/>
    <mergeCell ref="I26:J26"/>
    <mergeCell ref="B21:B22"/>
    <mergeCell ref="H21:I21"/>
    <mergeCell ref="J21:K21"/>
    <mergeCell ref="H22:I22"/>
    <mergeCell ref="J22:K22"/>
    <mergeCell ref="A4:K4"/>
    <mergeCell ref="B8:B9"/>
    <mergeCell ref="J8:K8"/>
    <mergeCell ref="H20:K20"/>
    <mergeCell ref="C20:G20"/>
    <mergeCell ref="C5:K5"/>
    <mergeCell ref="L8:M8"/>
    <mergeCell ref="C19:G19"/>
    <mergeCell ref="H19:K19"/>
    <mergeCell ref="H18:I18"/>
    <mergeCell ref="C18:G18"/>
    <mergeCell ref="J18:K18"/>
    <mergeCell ref="L30:M30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L2:O3"/>
    <mergeCell ref="L4:O4"/>
    <mergeCell ref="L5:O5"/>
    <mergeCell ref="A29:H29"/>
    <mergeCell ref="I29:J29"/>
    <mergeCell ref="L29:M29"/>
    <mergeCell ref="N29:O29"/>
    <mergeCell ref="N25:O25"/>
    <mergeCell ref="L26:M26"/>
    <mergeCell ref="N26:O26"/>
  </mergeCells>
  <printOptions/>
  <pageMargins left="0.55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B35" sqref="B35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3.375" style="4" customWidth="1"/>
    <col min="11" max="11" width="16.375" style="2" customWidth="1"/>
    <col min="12" max="13" width="13.625" style="150" customWidth="1"/>
    <col min="14" max="16384" width="17.625" style="9" customWidth="1"/>
  </cols>
  <sheetData>
    <row r="1" spans="1:13" s="1" customFormat="1" ht="15.75" customHeight="1">
      <c r="A1" s="306" t="s">
        <v>8</v>
      </c>
      <c r="B1" s="306"/>
      <c r="C1" s="306"/>
      <c r="D1" s="306"/>
      <c r="E1" s="306"/>
      <c r="F1" s="306"/>
      <c r="G1" s="306"/>
      <c r="J1" s="136"/>
      <c r="L1" s="137" t="s">
        <v>35</v>
      </c>
      <c r="M1" s="149"/>
    </row>
    <row r="2" spans="9:11" ht="34.5" customHeight="1" thickBot="1">
      <c r="I2" s="10"/>
      <c r="J2" s="135"/>
      <c r="K2" s="135"/>
    </row>
    <row r="3" spans="2:13" ht="32.25" customHeight="1">
      <c r="B3" s="270" t="s">
        <v>50</v>
      </c>
      <c r="C3" s="270"/>
      <c r="D3" s="270"/>
      <c r="E3" s="270"/>
      <c r="F3" s="270"/>
      <c r="G3" s="270"/>
      <c r="H3" s="270"/>
      <c r="I3" s="67"/>
      <c r="J3" s="237" t="s">
        <v>53</v>
      </c>
      <c r="K3" s="238"/>
      <c r="L3" s="238"/>
      <c r="M3" s="239"/>
    </row>
    <row r="4" spans="2:13" ht="22.5" customHeight="1">
      <c r="B4" s="297" t="s">
        <v>18</v>
      </c>
      <c r="C4" s="297"/>
      <c r="D4" s="297"/>
      <c r="E4" s="297"/>
      <c r="F4" s="297"/>
      <c r="G4" s="297"/>
      <c r="H4" s="297"/>
      <c r="I4" s="39"/>
      <c r="J4" s="212" t="s">
        <v>52</v>
      </c>
      <c r="K4" s="197"/>
      <c r="L4" s="197"/>
      <c r="M4" s="198"/>
    </row>
    <row r="5" spans="3:13" ht="24.75" customHeight="1" thickBot="1">
      <c r="C5" s="298" t="s">
        <v>45</v>
      </c>
      <c r="D5" s="298"/>
      <c r="E5" s="298"/>
      <c r="F5" s="298"/>
      <c r="G5" s="298"/>
      <c r="H5" s="298"/>
      <c r="I5" s="298"/>
      <c r="J5" s="199" t="s">
        <v>51</v>
      </c>
      <c r="K5" s="195"/>
      <c r="L5" s="195"/>
      <c r="M5" s="196"/>
    </row>
    <row r="6" spans="2:10" ht="33.75" customHeight="1">
      <c r="B6" s="72" t="s">
        <v>13</v>
      </c>
      <c r="C6" s="292" t="s">
        <v>19</v>
      </c>
      <c r="D6" s="293"/>
      <c r="E6" s="293"/>
      <c r="F6" s="293"/>
      <c r="G6" s="294"/>
      <c r="H6" s="295" t="s">
        <v>14</v>
      </c>
      <c r="I6" s="296"/>
      <c r="J6" s="6"/>
    </row>
    <row r="7" spans="1:13" s="3" customFormat="1" ht="30" customHeight="1" thickBot="1">
      <c r="A7" s="38"/>
      <c r="B7" s="66">
        <v>520000</v>
      </c>
      <c r="C7" s="301">
        <f>ROUND(B7*90%,2)</f>
        <v>468000</v>
      </c>
      <c r="D7" s="302"/>
      <c r="E7" s="302"/>
      <c r="F7" s="302"/>
      <c r="G7" s="303"/>
      <c r="H7" s="304">
        <f>ROUND(B7*10%,2)</f>
        <v>52000</v>
      </c>
      <c r="I7" s="305"/>
      <c r="J7" s="311"/>
      <c r="K7" s="311"/>
      <c r="L7" s="139"/>
      <c r="M7" s="139"/>
    </row>
    <row r="8" spans="2:10" ht="21" customHeight="1" hidden="1">
      <c r="B8" s="52"/>
      <c r="C8" s="46"/>
      <c r="D8" s="46"/>
      <c r="E8" s="46"/>
      <c r="F8" s="46"/>
      <c r="G8" s="46"/>
      <c r="H8" s="40"/>
      <c r="I8" s="41"/>
      <c r="J8" s="7"/>
    </row>
    <row r="9" spans="2:10" ht="14.25" customHeight="1" hidden="1">
      <c r="B9" s="52"/>
      <c r="C9" s="46"/>
      <c r="D9" s="46"/>
      <c r="E9" s="46"/>
      <c r="F9" s="46"/>
      <c r="G9" s="46"/>
      <c r="H9" s="40"/>
      <c r="I9" s="41"/>
      <c r="J9" s="7"/>
    </row>
    <row r="10" spans="1:13" s="5" customFormat="1" ht="48.75" customHeight="1" thickBot="1">
      <c r="A10" s="48" t="s">
        <v>15</v>
      </c>
      <c r="B10" s="53" t="s">
        <v>10</v>
      </c>
      <c r="C10" s="222" t="s">
        <v>26</v>
      </c>
      <c r="D10" s="56" t="s">
        <v>27</v>
      </c>
      <c r="E10" s="58" t="s">
        <v>28</v>
      </c>
      <c r="F10" s="62" t="s">
        <v>29</v>
      </c>
      <c r="G10" s="45" t="s">
        <v>11</v>
      </c>
      <c r="H10" s="42" t="s">
        <v>16</v>
      </c>
      <c r="I10" s="45" t="s">
        <v>11</v>
      </c>
      <c r="J10" s="224" t="s">
        <v>5</v>
      </c>
      <c r="K10" s="138" t="s">
        <v>54</v>
      </c>
      <c r="L10" s="226" t="s">
        <v>55</v>
      </c>
      <c r="M10" s="163" t="s">
        <v>56</v>
      </c>
    </row>
    <row r="11" spans="1:13" s="5" customFormat="1" ht="28.5" customHeight="1">
      <c r="A11" s="49">
        <v>1</v>
      </c>
      <c r="B11" s="208" t="s">
        <v>57</v>
      </c>
      <c r="C11" s="219">
        <f>D11+E11+F11</f>
        <v>1759.25</v>
      </c>
      <c r="D11" s="220">
        <v>1523.25</v>
      </c>
      <c r="E11" s="221">
        <v>201</v>
      </c>
      <c r="F11" s="221">
        <v>35</v>
      </c>
      <c r="G11" s="103">
        <f>C11*C28</f>
        <v>181794.87660575</v>
      </c>
      <c r="H11" s="209">
        <v>30</v>
      </c>
      <c r="I11" s="233">
        <f>H11*H28</f>
        <v>17333.33334</v>
      </c>
      <c r="J11" s="225">
        <f aca="true" t="shared" si="0" ref="J11:J26">C11+H11</f>
        <v>1789.25</v>
      </c>
      <c r="K11" s="223">
        <f aca="true" t="shared" si="1" ref="K11:K26">G11+I11</f>
        <v>199128.20994575002</v>
      </c>
      <c r="L11" s="227">
        <v>100000</v>
      </c>
      <c r="M11" s="229">
        <f>K11-L11</f>
        <v>99128.20994575002</v>
      </c>
    </row>
    <row r="12" spans="1:13" s="5" customFormat="1" ht="36.75" customHeight="1">
      <c r="A12" s="54">
        <v>2</v>
      </c>
      <c r="B12" s="69" t="s">
        <v>33</v>
      </c>
      <c r="C12" s="64">
        <f aca="true" t="shared" si="2" ref="C12:C17">D12+E12+F12</f>
        <v>707.05</v>
      </c>
      <c r="D12" s="169">
        <v>518.05</v>
      </c>
      <c r="E12" s="86">
        <v>154</v>
      </c>
      <c r="F12" s="86">
        <v>35</v>
      </c>
      <c r="G12" s="103">
        <f>C12*C28</f>
        <v>73064.12818195</v>
      </c>
      <c r="H12" s="88">
        <v>30</v>
      </c>
      <c r="I12" s="234">
        <f>H12*H28</f>
        <v>17333.33334</v>
      </c>
      <c r="J12" s="225">
        <f t="shared" si="0"/>
        <v>737.05</v>
      </c>
      <c r="K12" s="223">
        <f t="shared" si="1"/>
        <v>90397.46152195</v>
      </c>
      <c r="L12" s="228">
        <v>45200</v>
      </c>
      <c r="M12" s="229">
        <f>K12-L12</f>
        <v>45197.46152195</v>
      </c>
    </row>
    <row r="13" spans="1:13" s="73" customFormat="1" ht="36.75" customHeight="1">
      <c r="A13" s="49">
        <v>3</v>
      </c>
      <c r="B13" s="105" t="s">
        <v>42</v>
      </c>
      <c r="C13" s="102">
        <f>D13+E13+F13</f>
        <v>305</v>
      </c>
      <c r="D13" s="87">
        <v>182</v>
      </c>
      <c r="E13" s="86">
        <v>88</v>
      </c>
      <c r="F13" s="86">
        <v>35</v>
      </c>
      <c r="G13" s="103">
        <f>C13*C28</f>
        <v>31517.656595</v>
      </c>
      <c r="H13" s="104">
        <v>30</v>
      </c>
      <c r="I13" s="235">
        <f>H13*H28</f>
        <v>17333.33334</v>
      </c>
      <c r="J13" s="225">
        <f t="shared" si="0"/>
        <v>335</v>
      </c>
      <c r="K13" s="223">
        <f t="shared" si="1"/>
        <v>48850.989935000005</v>
      </c>
      <c r="L13" s="230">
        <v>25000</v>
      </c>
      <c r="M13" s="229">
        <f aca="true" t="shared" si="3" ref="M13:M26">K13-L13</f>
        <v>23850.989935000005</v>
      </c>
    </row>
    <row r="14" spans="1:13" s="73" customFormat="1" ht="36.75" customHeight="1">
      <c r="A14" s="54">
        <v>4</v>
      </c>
      <c r="B14" s="191" t="s">
        <v>47</v>
      </c>
      <c r="C14" s="102">
        <f>D14+E14+F14</f>
        <v>678</v>
      </c>
      <c r="D14" s="87">
        <v>582</v>
      </c>
      <c r="E14" s="193">
        <v>61</v>
      </c>
      <c r="F14" s="86">
        <v>35</v>
      </c>
      <c r="G14" s="103">
        <f>C14*C28</f>
        <v>70062.200562</v>
      </c>
      <c r="H14" s="170">
        <v>0</v>
      </c>
      <c r="I14" s="168">
        <v>0</v>
      </c>
      <c r="J14" s="225">
        <f t="shared" si="0"/>
        <v>678</v>
      </c>
      <c r="K14" s="223">
        <f t="shared" si="1"/>
        <v>70062.200562</v>
      </c>
      <c r="L14" s="230">
        <v>35000</v>
      </c>
      <c r="M14" s="229">
        <f t="shared" si="3"/>
        <v>35062.200562</v>
      </c>
    </row>
    <row r="15" spans="1:13" s="73" customFormat="1" ht="36.75" customHeight="1">
      <c r="A15" s="49">
        <v>5</v>
      </c>
      <c r="B15" s="191" t="s">
        <v>48</v>
      </c>
      <c r="C15" s="102">
        <f>D15+E15+F15</f>
        <v>274.33</v>
      </c>
      <c r="D15" s="87">
        <v>188</v>
      </c>
      <c r="E15" s="86">
        <v>59.33</v>
      </c>
      <c r="F15" s="86">
        <v>27</v>
      </c>
      <c r="G15" s="103">
        <f>C15*C28</f>
        <v>28348.323717069998</v>
      </c>
      <c r="H15" s="170">
        <v>0</v>
      </c>
      <c r="I15" s="168">
        <v>0</v>
      </c>
      <c r="J15" s="225">
        <f t="shared" si="0"/>
        <v>274.33</v>
      </c>
      <c r="K15" s="223">
        <f t="shared" si="1"/>
        <v>28348.323717069998</v>
      </c>
      <c r="L15" s="230">
        <v>14200</v>
      </c>
      <c r="M15" s="229">
        <f t="shared" si="3"/>
        <v>14148.323717069998</v>
      </c>
    </row>
    <row r="16" spans="1:13" s="73" customFormat="1" ht="36.75" customHeight="1">
      <c r="A16" s="54">
        <v>6</v>
      </c>
      <c r="B16" s="70" t="s">
        <v>30</v>
      </c>
      <c r="C16" s="64">
        <f t="shared" si="2"/>
        <v>240.32999999999998</v>
      </c>
      <c r="D16" s="169">
        <v>144</v>
      </c>
      <c r="E16" s="86">
        <v>61.33</v>
      </c>
      <c r="F16" s="86">
        <v>35</v>
      </c>
      <c r="G16" s="65">
        <f>C16*C28</f>
        <v>24834.88003107</v>
      </c>
      <c r="H16" s="50">
        <v>0</v>
      </c>
      <c r="I16" s="51">
        <v>0</v>
      </c>
      <c r="J16" s="225">
        <f t="shared" si="0"/>
        <v>240.32999999999998</v>
      </c>
      <c r="K16" s="223">
        <f t="shared" si="1"/>
        <v>24834.88003107</v>
      </c>
      <c r="L16" s="230">
        <v>12500</v>
      </c>
      <c r="M16" s="229">
        <f t="shared" si="3"/>
        <v>12334.880031069999</v>
      </c>
    </row>
    <row r="17" spans="1:13" s="73" customFormat="1" ht="36.75" customHeight="1">
      <c r="A17" s="49">
        <v>7</v>
      </c>
      <c r="B17" s="71" t="s">
        <v>31</v>
      </c>
      <c r="C17" s="64">
        <f t="shared" si="2"/>
        <v>146.25</v>
      </c>
      <c r="D17" s="87">
        <v>73.25</v>
      </c>
      <c r="E17" s="86">
        <v>56</v>
      </c>
      <c r="F17" s="86">
        <v>17</v>
      </c>
      <c r="G17" s="65">
        <f>C17*C28</f>
        <v>15112.97467875</v>
      </c>
      <c r="H17" s="60">
        <v>0</v>
      </c>
      <c r="I17" s="61">
        <v>0</v>
      </c>
      <c r="J17" s="225">
        <f t="shared" si="0"/>
        <v>146.25</v>
      </c>
      <c r="K17" s="223">
        <f t="shared" si="1"/>
        <v>15112.97467875</v>
      </c>
      <c r="L17" s="230">
        <v>7600</v>
      </c>
      <c r="M17" s="229">
        <f t="shared" si="3"/>
        <v>7512.974678750001</v>
      </c>
    </row>
    <row r="18" spans="1:13" s="73" customFormat="1" ht="25.5" customHeight="1">
      <c r="A18" s="49"/>
      <c r="B18" s="210"/>
      <c r="C18" s="64"/>
      <c r="D18" s="87"/>
      <c r="E18" s="86"/>
      <c r="F18" s="86"/>
      <c r="G18" s="65"/>
      <c r="H18" s="211"/>
      <c r="I18" s="213"/>
      <c r="J18" s="225"/>
      <c r="K18" s="223"/>
      <c r="L18" s="231"/>
      <c r="M18" s="229"/>
    </row>
    <row r="19" spans="1:13" s="73" customFormat="1" ht="25.5" customHeight="1">
      <c r="A19" s="54">
        <v>8</v>
      </c>
      <c r="B19" s="210" t="s">
        <v>58</v>
      </c>
      <c r="C19" s="64">
        <f aca="true" t="shared" si="4" ref="C19:C26">D19+E19+F19</f>
        <v>25.869999999999997</v>
      </c>
      <c r="D19" s="87">
        <v>9.44</v>
      </c>
      <c r="E19" s="86">
        <v>6.43</v>
      </c>
      <c r="F19" s="86">
        <v>10</v>
      </c>
      <c r="G19" s="65">
        <f>C19*C28</f>
        <v>2673.31729873</v>
      </c>
      <c r="H19" s="211">
        <v>0</v>
      </c>
      <c r="I19" s="213">
        <v>0</v>
      </c>
      <c r="J19" s="225">
        <f t="shared" si="0"/>
        <v>25.869999999999997</v>
      </c>
      <c r="K19" s="223">
        <f t="shared" si="1"/>
        <v>2673.31729873</v>
      </c>
      <c r="L19" s="231">
        <v>1380</v>
      </c>
      <c r="M19" s="229">
        <f t="shared" si="3"/>
        <v>1293.31729873</v>
      </c>
    </row>
    <row r="20" spans="1:13" s="73" customFormat="1" ht="25.5" customHeight="1">
      <c r="A20" s="49">
        <v>9</v>
      </c>
      <c r="B20" s="210" t="s">
        <v>59</v>
      </c>
      <c r="C20" s="64">
        <f t="shared" si="4"/>
        <v>14.71</v>
      </c>
      <c r="D20" s="87">
        <v>2.57</v>
      </c>
      <c r="E20" s="86">
        <v>2.14</v>
      </c>
      <c r="F20" s="86">
        <v>10</v>
      </c>
      <c r="G20" s="65">
        <f>C20*C28</f>
        <v>1520.08107709</v>
      </c>
      <c r="H20" s="211">
        <v>0</v>
      </c>
      <c r="I20" s="213">
        <v>0</v>
      </c>
      <c r="J20" s="225">
        <f t="shared" si="0"/>
        <v>14.71</v>
      </c>
      <c r="K20" s="223">
        <f t="shared" si="1"/>
        <v>1520.08107709</v>
      </c>
      <c r="L20" s="231">
        <v>780</v>
      </c>
      <c r="M20" s="229">
        <f t="shared" si="3"/>
        <v>740.08107709</v>
      </c>
    </row>
    <row r="21" spans="1:13" s="73" customFormat="1" ht="25.5" customHeight="1">
      <c r="A21" s="54">
        <v>10</v>
      </c>
      <c r="B21" s="210" t="s">
        <v>60</v>
      </c>
      <c r="C21" s="64">
        <f t="shared" si="4"/>
        <v>18.25</v>
      </c>
      <c r="D21" s="87">
        <v>5.04</v>
      </c>
      <c r="E21" s="86">
        <v>3.21</v>
      </c>
      <c r="F21" s="86">
        <v>10</v>
      </c>
      <c r="G21" s="65">
        <f>C21*C28</f>
        <v>1885.89256675</v>
      </c>
      <c r="H21" s="211">
        <v>0</v>
      </c>
      <c r="I21" s="213">
        <v>0</v>
      </c>
      <c r="J21" s="225">
        <f t="shared" si="0"/>
        <v>18.25</v>
      </c>
      <c r="K21" s="223">
        <f t="shared" si="1"/>
        <v>1885.89256675</v>
      </c>
      <c r="L21" s="231">
        <v>960</v>
      </c>
      <c r="M21" s="229">
        <f t="shared" si="3"/>
        <v>925.89256675</v>
      </c>
    </row>
    <row r="22" spans="1:13" s="73" customFormat="1" ht="25.5" customHeight="1">
      <c r="A22" s="49">
        <v>11</v>
      </c>
      <c r="B22" s="210" t="s">
        <v>61</v>
      </c>
      <c r="C22" s="64">
        <f t="shared" si="4"/>
        <v>14.85</v>
      </c>
      <c r="D22" s="87">
        <v>2.71</v>
      </c>
      <c r="E22" s="86">
        <v>2.14</v>
      </c>
      <c r="F22" s="86">
        <v>10</v>
      </c>
      <c r="G22" s="65">
        <f>C22*C28</f>
        <v>1534.54819815</v>
      </c>
      <c r="H22" s="211">
        <v>0</v>
      </c>
      <c r="I22" s="213">
        <v>0</v>
      </c>
      <c r="J22" s="225">
        <f t="shared" si="0"/>
        <v>14.85</v>
      </c>
      <c r="K22" s="223">
        <f t="shared" si="1"/>
        <v>1534.54819815</v>
      </c>
      <c r="L22" s="231">
        <v>780</v>
      </c>
      <c r="M22" s="229">
        <f t="shared" si="3"/>
        <v>754.54819815</v>
      </c>
    </row>
    <row r="23" spans="1:13" s="73" customFormat="1" ht="32.25" customHeight="1">
      <c r="A23" s="54">
        <v>12</v>
      </c>
      <c r="B23" s="210" t="s">
        <v>62</v>
      </c>
      <c r="C23" s="64">
        <f t="shared" si="4"/>
        <v>54</v>
      </c>
      <c r="D23" s="87">
        <v>21</v>
      </c>
      <c r="E23" s="86">
        <v>21</v>
      </c>
      <c r="F23" s="86">
        <v>12</v>
      </c>
      <c r="G23" s="65">
        <f>C23*C28</f>
        <v>5580.175266</v>
      </c>
      <c r="H23" s="211">
        <v>0</v>
      </c>
      <c r="I23" s="213">
        <v>0</v>
      </c>
      <c r="J23" s="225">
        <f t="shared" si="0"/>
        <v>54</v>
      </c>
      <c r="K23" s="223">
        <f t="shared" si="1"/>
        <v>5580.175266</v>
      </c>
      <c r="L23" s="231">
        <v>2790</v>
      </c>
      <c r="M23" s="229">
        <f t="shared" si="3"/>
        <v>2790.175266</v>
      </c>
    </row>
    <row r="24" spans="1:13" s="73" customFormat="1" ht="25.5" customHeight="1">
      <c r="A24" s="49">
        <v>13</v>
      </c>
      <c r="B24" s="210" t="s">
        <v>63</v>
      </c>
      <c r="C24" s="64">
        <f t="shared" si="4"/>
        <v>47</v>
      </c>
      <c r="D24" s="87">
        <v>15</v>
      </c>
      <c r="E24" s="86">
        <v>15</v>
      </c>
      <c r="F24" s="86">
        <v>17</v>
      </c>
      <c r="G24" s="65">
        <f>C24*C28</f>
        <v>4856.819213</v>
      </c>
      <c r="H24" s="211">
        <v>0</v>
      </c>
      <c r="I24" s="213">
        <v>0</v>
      </c>
      <c r="J24" s="225">
        <f t="shared" si="0"/>
        <v>47</v>
      </c>
      <c r="K24" s="223">
        <f t="shared" si="1"/>
        <v>4856.819213</v>
      </c>
      <c r="L24" s="231">
        <v>2500</v>
      </c>
      <c r="M24" s="229">
        <f t="shared" si="3"/>
        <v>2356.8192129999998</v>
      </c>
    </row>
    <row r="25" spans="1:13" s="73" customFormat="1" ht="25.5" customHeight="1">
      <c r="A25" s="54">
        <v>14</v>
      </c>
      <c r="B25" s="210" t="s">
        <v>64</v>
      </c>
      <c r="C25" s="64">
        <f t="shared" si="4"/>
        <v>29</v>
      </c>
      <c r="D25" s="87">
        <v>9.5</v>
      </c>
      <c r="E25" s="86">
        <v>7.5</v>
      </c>
      <c r="F25" s="86">
        <v>12</v>
      </c>
      <c r="G25" s="65">
        <f>C25*C28</f>
        <v>2996.760791</v>
      </c>
      <c r="H25" s="211">
        <v>0</v>
      </c>
      <c r="I25" s="213">
        <v>0</v>
      </c>
      <c r="J25" s="225">
        <f t="shared" si="0"/>
        <v>29</v>
      </c>
      <c r="K25" s="223">
        <f t="shared" si="1"/>
        <v>2996.760791</v>
      </c>
      <c r="L25" s="231">
        <v>1500</v>
      </c>
      <c r="M25" s="229">
        <f t="shared" si="3"/>
        <v>1496.7607910000002</v>
      </c>
    </row>
    <row r="26" spans="1:13" s="73" customFormat="1" ht="25.5" customHeight="1" thickBot="1">
      <c r="A26" s="49">
        <v>15</v>
      </c>
      <c r="B26" s="210" t="s">
        <v>65</v>
      </c>
      <c r="C26" s="214">
        <f t="shared" si="4"/>
        <v>215</v>
      </c>
      <c r="D26" s="215">
        <v>153</v>
      </c>
      <c r="E26" s="216">
        <v>50</v>
      </c>
      <c r="F26" s="217">
        <v>12</v>
      </c>
      <c r="G26" s="218">
        <f>C26*C28</f>
        <v>22217.364485000002</v>
      </c>
      <c r="H26" s="211">
        <v>0</v>
      </c>
      <c r="I26" s="213">
        <v>0</v>
      </c>
      <c r="J26" s="225">
        <f t="shared" si="0"/>
        <v>215</v>
      </c>
      <c r="K26" s="223">
        <f t="shared" si="1"/>
        <v>22217.364485000002</v>
      </c>
      <c r="L26" s="232">
        <v>11100</v>
      </c>
      <c r="M26" s="229">
        <f t="shared" si="3"/>
        <v>11117.364485000002</v>
      </c>
    </row>
    <row r="27" spans="1:13" s="76" customFormat="1" ht="42.75" customHeight="1" thickBot="1">
      <c r="A27" s="74"/>
      <c r="B27" s="75" t="s">
        <v>43</v>
      </c>
      <c r="C27" s="160">
        <f>SUM(C11:C26)</f>
        <v>4528.89</v>
      </c>
      <c r="D27" s="160">
        <f aca="true" t="shared" si="5" ref="D27:M27">SUM(D11:D26)</f>
        <v>3428.8100000000004</v>
      </c>
      <c r="E27" s="160">
        <f t="shared" si="5"/>
        <v>788.08</v>
      </c>
      <c r="F27" s="160">
        <f t="shared" si="5"/>
        <v>312</v>
      </c>
      <c r="G27" s="160">
        <f t="shared" si="5"/>
        <v>467999.99926730996</v>
      </c>
      <c r="H27" s="160">
        <f t="shared" si="5"/>
        <v>90</v>
      </c>
      <c r="I27" s="192">
        <f t="shared" si="5"/>
        <v>52000.00002000001</v>
      </c>
      <c r="J27" s="160">
        <f t="shared" si="5"/>
        <v>4618.89</v>
      </c>
      <c r="K27" s="160">
        <f t="shared" si="5"/>
        <v>519999.99928731</v>
      </c>
      <c r="L27" s="160">
        <f t="shared" si="5"/>
        <v>261290</v>
      </c>
      <c r="M27" s="160">
        <f t="shared" si="5"/>
        <v>258709.99928731</v>
      </c>
    </row>
    <row r="28" spans="1:13" s="73" customFormat="1" ht="33.75" customHeight="1" thickBot="1">
      <c r="A28" s="77"/>
      <c r="B28" s="80" t="s">
        <v>22</v>
      </c>
      <c r="C28" s="299">
        <f>ROUND(C7/C27,6)</f>
        <v>103.336579</v>
      </c>
      <c r="D28" s="307"/>
      <c r="E28" s="307"/>
      <c r="F28" s="307"/>
      <c r="G28" s="308"/>
      <c r="H28" s="299">
        <f>ROUND(H7/H27,6)</f>
        <v>577.777778</v>
      </c>
      <c r="I28" s="300"/>
      <c r="J28" s="78"/>
      <c r="K28" s="76"/>
      <c r="L28" s="151"/>
      <c r="M28" s="151"/>
    </row>
    <row r="29" spans="1:13" s="83" customFormat="1" ht="13.5" customHeight="1" hidden="1" thickBot="1">
      <c r="A29" s="79"/>
      <c r="B29" s="80" t="s">
        <v>21</v>
      </c>
      <c r="C29" s="312" t="e">
        <f>ROUND(#REF!/#REF!,6)</f>
        <v>#REF!</v>
      </c>
      <c r="D29" s="313"/>
      <c r="E29" s="313"/>
      <c r="F29" s="313"/>
      <c r="G29" s="314"/>
      <c r="H29" s="312" t="e">
        <f>ROUND(#REF!/#REF!,6)</f>
        <v>#REF!</v>
      </c>
      <c r="I29" s="315"/>
      <c r="J29" s="81"/>
      <c r="K29" s="82"/>
      <c r="L29" s="152"/>
      <c r="M29" s="152"/>
    </row>
    <row r="30" spans="1:13" s="100" customFormat="1" ht="34.5" customHeight="1" thickBot="1">
      <c r="A30" s="316" t="s">
        <v>41</v>
      </c>
      <c r="B30" s="317"/>
      <c r="C30" s="317"/>
      <c r="D30" s="317"/>
      <c r="E30" s="317"/>
      <c r="F30" s="317"/>
      <c r="G30" s="317"/>
      <c r="H30" s="246">
        <f>K27</f>
        <v>519999.99928731</v>
      </c>
      <c r="I30" s="247"/>
      <c r="J30" s="309"/>
      <c r="K30" s="309"/>
      <c r="L30" s="309"/>
      <c r="M30" s="309"/>
    </row>
    <row r="31" spans="2:14" ht="12" customHeight="1">
      <c r="B31" s="140"/>
      <c r="C31" s="140"/>
      <c r="D31" s="140"/>
      <c r="E31" s="140"/>
      <c r="F31" s="140"/>
      <c r="G31" s="140"/>
      <c r="H31" s="140"/>
      <c r="I31" s="140"/>
      <c r="J31" s="153"/>
      <c r="K31" s="153"/>
      <c r="L31" s="46"/>
      <c r="M31" s="46"/>
      <c r="N31" s="10"/>
    </row>
    <row r="32" spans="1:14" s="12" customFormat="1" ht="21.75" customHeight="1">
      <c r="A32" s="290"/>
      <c r="B32" s="290"/>
      <c r="C32" s="290"/>
      <c r="D32" s="290"/>
      <c r="E32" s="290"/>
      <c r="F32" s="290"/>
      <c r="G32" s="290"/>
      <c r="H32" s="290"/>
      <c r="I32" s="290"/>
      <c r="J32" s="291"/>
      <c r="K32" s="291"/>
      <c r="L32" s="310"/>
      <c r="M32" s="310"/>
      <c r="N32" s="236"/>
    </row>
    <row r="33" spans="10:14" ht="18">
      <c r="J33" s="84"/>
      <c r="K33" s="85"/>
      <c r="L33" s="46"/>
      <c r="M33" s="46"/>
      <c r="N33" s="10"/>
    </row>
  </sheetData>
  <sheetProtection/>
  <mergeCells count="23">
    <mergeCell ref="C29:G29"/>
    <mergeCell ref="H29:I29"/>
    <mergeCell ref="A30:G30"/>
    <mergeCell ref="H30:I30"/>
    <mergeCell ref="L30:M30"/>
    <mergeCell ref="L32:M32"/>
    <mergeCell ref="J7:K7"/>
    <mergeCell ref="J30:K30"/>
    <mergeCell ref="H28:I28"/>
    <mergeCell ref="C7:G7"/>
    <mergeCell ref="H7:I7"/>
    <mergeCell ref="A1:G1"/>
    <mergeCell ref="C28:G28"/>
    <mergeCell ref="J3:M3"/>
    <mergeCell ref="J4:M4"/>
    <mergeCell ref="J5:M5"/>
    <mergeCell ref="A32:I32"/>
    <mergeCell ref="J32:K32"/>
    <mergeCell ref="C6:G6"/>
    <mergeCell ref="H6:I6"/>
    <mergeCell ref="B3:H3"/>
    <mergeCell ref="B4:H4"/>
    <mergeCell ref="C5:I5"/>
  </mergeCells>
  <printOptions/>
  <pageMargins left="0.56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2022-12-29T15:15:57Z</cp:lastPrinted>
  <dcterms:created xsi:type="dcterms:W3CDTF">2010-04-21T13:22:55Z</dcterms:created>
  <dcterms:modified xsi:type="dcterms:W3CDTF">2023-01-03T10:38:55Z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