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FEB 2021" sheetId="1" r:id="rId1"/>
    <sheet name="FEBR 2021" sheetId="2" r:id="rId2"/>
  </sheets>
  <definedNames/>
  <calcPr fullCalcOnLoad="1"/>
</workbook>
</file>

<file path=xl/sharedStrings.xml><?xml version="1.0" encoding="utf-8"?>
<sst xmlns="http://schemas.openxmlformats.org/spreadsheetml/2006/main" count="95" uniqueCount="76">
  <si>
    <t>Nr</t>
  </si>
  <si>
    <t>Furnizori</t>
  </si>
  <si>
    <t>resurse umane</t>
  </si>
  <si>
    <t>CMI Dr. Dabija Maria</t>
  </si>
  <si>
    <t>SCM Procardia</t>
  </si>
  <si>
    <t>TOTAL</t>
  </si>
  <si>
    <t>Nr. puncte</t>
  </si>
  <si>
    <t>Fond alocat</t>
  </si>
  <si>
    <t>resurse tehnice</t>
  </si>
  <si>
    <t>punctaj resurse tehnice</t>
  </si>
  <si>
    <t>val punctului resurse tehnice</t>
  </si>
  <si>
    <t>punctaj resurse umane</t>
  </si>
  <si>
    <t>val punctului resurse umane</t>
  </si>
  <si>
    <t>SC Reszana Center SRL</t>
  </si>
  <si>
    <t>SC Baile Sarate SRL</t>
  </si>
  <si>
    <t>SC San Sylvan SRL</t>
  </si>
  <si>
    <t>SC Dora Medical SRL</t>
  </si>
  <si>
    <t>SC Ralmed Centru Medical SRL</t>
  </si>
  <si>
    <t>SC  Centrul Medical Topmed SRL</t>
  </si>
  <si>
    <t>SC Sorel&amp;Sorela SRL</t>
  </si>
  <si>
    <t>SC Ale Fiziomed Plus SRL</t>
  </si>
  <si>
    <t>50% suma resurse tehnice</t>
  </si>
  <si>
    <t>50% suma resurse umane</t>
  </si>
  <si>
    <t>Director executiv al Direcției relații contractuale,</t>
  </si>
  <si>
    <t>Șef Serviciu Decontare Servicii Medicale</t>
  </si>
  <si>
    <t xml:space="preserve">            Director executiv al Direcției Economice,</t>
  </si>
  <si>
    <t>C.A.S. MUREȘ</t>
  </si>
  <si>
    <t>Spit. Cl. Jud. de Urgență</t>
  </si>
  <si>
    <t>Spit.Or. Dr. Valer Russu Luduș</t>
  </si>
  <si>
    <t>Fundația Rheum- Care</t>
  </si>
  <si>
    <t xml:space="preserve">Punctaj resurse tehnice </t>
  </si>
  <si>
    <t>RECUPERARE REABILITARE  ÎN AMBULATOR</t>
  </si>
  <si>
    <t>SERVICIUL Decontare Servicii Medicale</t>
  </si>
  <si>
    <t>,</t>
  </si>
  <si>
    <t>SC Dr. Szasz  Rehab Center SRL</t>
  </si>
  <si>
    <t>RECUPERARE REABILITARE ÎN AMBULATOR</t>
  </si>
  <si>
    <t>Punctaj</t>
  </si>
  <si>
    <t>Nr.proceduri/ora aparate</t>
  </si>
  <si>
    <t>Numar proceduri/ora/personal</t>
  </si>
  <si>
    <t>Coeficient ajustare</t>
  </si>
  <si>
    <t>Punctaj aparate ajustat</t>
  </si>
  <si>
    <t>Punctaj          sala kinetoterapie</t>
  </si>
  <si>
    <t xml:space="preserve">Total punctaj resurse tehnice </t>
  </si>
  <si>
    <t>aparate</t>
  </si>
  <si>
    <t>5=4/3</t>
  </si>
  <si>
    <t>6=2*5</t>
  </si>
  <si>
    <t>8=6+7</t>
  </si>
  <si>
    <t>9= col8*val pct</t>
  </si>
  <si>
    <t>Spit. Cl. Jud. de  Urgență tg. Mureș</t>
  </si>
  <si>
    <t>Fundatia Rheum- Care</t>
  </si>
  <si>
    <t>SC DR. Szasz Rehab Center SRL</t>
  </si>
  <si>
    <t xml:space="preserve"> </t>
  </si>
  <si>
    <t>suma resurse tehnice</t>
  </si>
  <si>
    <t xml:space="preserve">val punctului </t>
  </si>
  <si>
    <t>Verificat/Întocmit,</t>
  </si>
  <si>
    <t xml:space="preserve">           Aprobat,</t>
  </si>
  <si>
    <t xml:space="preserve">                 Avizat,</t>
  </si>
  <si>
    <t>SC Cabinet Medical Salinele Roman SRL</t>
  </si>
  <si>
    <t xml:space="preserve">    Ec. Manuel Augustin BUTIULCA</t>
  </si>
  <si>
    <t xml:space="preserve">     Ec. Rodica BIRÓ</t>
  </si>
  <si>
    <t>Director General</t>
  </si>
  <si>
    <t>Ec. Sanda-Maria PORUȚIU</t>
  </si>
  <si>
    <t>Ec. Szollosi Erika</t>
  </si>
  <si>
    <t>S.A.</t>
  </si>
  <si>
    <t>Spit Ludus</t>
  </si>
  <si>
    <t>SC Baile Sarate</t>
  </si>
  <si>
    <t>Anexa 1</t>
  </si>
  <si>
    <t>Anexa 2</t>
  </si>
  <si>
    <t>CA aprobat 444.000,00 lei</t>
  </si>
  <si>
    <t>pentru Acupunctură  2.601,00 lei  1 furnizor 17 pac/lună*153 lei=2.601,00 lei</t>
  </si>
  <si>
    <t xml:space="preserve">  pentru Recuperare441.399 lei(50% resurse tehnice=220.699,50 lei,50% resurse umane =220.699,50 lei)</t>
  </si>
  <si>
    <t>Alocare buget februarie 2021</t>
  </si>
  <si>
    <t>Alocare BUGET PENTRU LUNA FEBRUARIE 2021</t>
  </si>
  <si>
    <t>Sold disponibil FEBRUARIE  2021 =444.000,00 lei</t>
  </si>
  <si>
    <t>Adresa CNAS.P2553/28.01.2021</t>
  </si>
  <si>
    <t>Total suma  FEBRUARIE 2021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</si>
</sst>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.0\ _l_e_i_-;\-* #,##0.0\ _l_e_i_-;_-* &quot;-&quot;??\ _l_e_i_-;_-@_-"/>
    <numFmt numFmtId="181" formatCode="_-* #,##0\ _l_e_i_-;\-* #,##0\ _l_e_i_-;_-* &quot;-&quot;??\ _l_e_i_-;_-@_-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_(* #,##0.0000_);_(* \(#,##0.0000\);_(* &quot;-&quot;??_);_(@_)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_(* #,##0.0000_);_(* \(#,##0.0000\);_(* &quot;-&quot;????_);_(@_)"/>
    <numFmt numFmtId="193" formatCode="_(* #,##0.00000_);_(* \(#,##0.00000\);_(* &quot;-&quot;????_);_(@_)"/>
    <numFmt numFmtId="194" formatCode="_(* #,##0.000_);_(* \(#,##0.000\);_(* &quot;-&quot;????_);_(@_)"/>
    <numFmt numFmtId="195" formatCode="_(* #,##0.00_);_(* \(#,##0.00\);_(* &quot;-&quot;????_);_(@_)"/>
    <numFmt numFmtId="196" formatCode="0.000000000"/>
    <numFmt numFmtId="197" formatCode="0.00000000"/>
    <numFmt numFmtId="198" formatCode="0.0000000"/>
    <numFmt numFmtId="199" formatCode="0.0"/>
    <numFmt numFmtId="200" formatCode="_(* #,##0.00000_);_(* \(#,##0.00000\);_(* &quot;-&quot;??_);_(@_)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_-* #,##0.0000\ _l_e_i_-;\-* #,##0.0000\ _l_e_i_-;_-* &quot;-&quot;????\ _l_e_i_-;_-@_-"/>
    <numFmt numFmtId="207" formatCode="0.0000000000"/>
    <numFmt numFmtId="208" formatCode="_-* #,##0.000\ _l_e_i_-;\-* #,##0.000\ _l_e_i_-;_-* &quot;-&quot;??\ _l_e_i_-;_-@_-"/>
    <numFmt numFmtId="209" formatCode="_-* #,##0.0000\ _l_e_i_-;\-* #,##0.0000\ _l_e_i_-;_-* &quot;-&quot;??\ _l_e_i_-;_-@_-"/>
    <numFmt numFmtId="210" formatCode="_-* #,##0.00000\ _l_e_i_-;\-* #,##0.00000\ _l_e_i_-;_-* &quot;-&quot;??\ _l_e_i_-;_-@_-"/>
    <numFmt numFmtId="211" formatCode="_-* #,##0.000000\ _l_e_i_-;\-* #,##0.000000\ _l_e_i_-;_-* &quot;-&quot;??\ _l_e_i_-;_-@_-"/>
    <numFmt numFmtId="212" formatCode="_-* #,##0.0000000\ _l_e_i_-;\-* #,##0.0000000\ _l_e_i_-;_-* &quot;-&quot;??\ _l_e_i_-;_-@_-"/>
    <numFmt numFmtId="213" formatCode="_-* #,##0.00000000\ _l_e_i_-;\-* #,##0.00000000\ _l_e_i_-;_-* &quot;-&quot;??\ _l_e_i_-;_-@_-"/>
    <numFmt numFmtId="214" formatCode="_-* #,##0.00000000\ _l_e_i_-;\-* #,##0.00000000\ _l_e_i_-;_-* &quot;-&quot;????????\ _l_e_i_-;_-@_-"/>
    <numFmt numFmtId="215" formatCode="0.00000000000"/>
    <numFmt numFmtId="216" formatCode="0.000000000000"/>
    <numFmt numFmtId="217" formatCode="0.0000000000000"/>
    <numFmt numFmtId="218" formatCode="0.00000000000000"/>
    <numFmt numFmtId="219" formatCode="_(* #,##0.00_);_(* \(#,##0.00\);_(* &quot;-&quot;_);_(@_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43" fontId="0" fillId="0" borderId="0" xfId="42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3" fontId="5" fillId="33" borderId="0" xfId="42" applyFont="1" applyFill="1" applyBorder="1" applyAlignment="1">
      <alignment/>
    </xf>
    <xf numFmtId="43" fontId="5" fillId="33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43" fontId="1" fillId="0" borderId="0" xfId="42" applyFont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9" fontId="1" fillId="0" borderId="11" xfId="0" applyNumberFormat="1" applyFont="1" applyBorder="1" applyAlignment="1">
      <alignment/>
    </xf>
    <xf numFmtId="43" fontId="1" fillId="0" borderId="14" xfId="42" applyFont="1" applyBorder="1" applyAlignment="1">
      <alignment/>
    </xf>
    <xf numFmtId="43" fontId="5" fillId="34" borderId="15" xfId="42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34" borderId="11" xfId="0" applyFont="1" applyFill="1" applyBorder="1" applyAlignment="1">
      <alignment/>
    </xf>
    <xf numFmtId="43" fontId="5" fillId="34" borderId="13" xfId="42" applyFont="1" applyFill="1" applyBorder="1" applyAlignment="1">
      <alignment/>
    </xf>
    <xf numFmtId="43" fontId="5" fillId="34" borderId="13" xfId="0" applyNumberFormat="1" applyFont="1" applyFill="1" applyBorder="1" applyAlignment="1">
      <alignment/>
    </xf>
    <xf numFmtId="43" fontId="1" fillId="34" borderId="16" xfId="42" applyFont="1" applyFill="1" applyBorder="1" applyAlignment="1">
      <alignment/>
    </xf>
    <xf numFmtId="43" fontId="1" fillId="34" borderId="17" xfId="42" applyFont="1" applyFill="1" applyBorder="1" applyAlignment="1">
      <alignment/>
    </xf>
    <xf numFmtId="43" fontId="5" fillId="34" borderId="18" xfId="42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2" fillId="0" borderId="0" xfId="0" applyFont="1" applyAlignment="1">
      <alignment horizontal="right"/>
    </xf>
    <xf numFmtId="2" fontId="2" fillId="34" borderId="22" xfId="0" applyNumberFormat="1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43" fontId="5" fillId="34" borderId="25" xfId="42" applyFont="1" applyFill="1" applyBorder="1" applyAlignment="1">
      <alignment/>
    </xf>
    <xf numFmtId="43" fontId="5" fillId="34" borderId="14" xfId="42" applyFont="1" applyFill="1" applyBorder="1" applyAlignment="1">
      <alignment/>
    </xf>
    <xf numFmtId="2" fontId="2" fillId="34" borderId="26" xfId="0" applyNumberFormat="1" applyFont="1" applyFill="1" applyBorder="1" applyAlignment="1">
      <alignment/>
    </xf>
    <xf numFmtId="2" fontId="2" fillId="34" borderId="26" xfId="42" applyNumberFormat="1" applyFont="1" applyFill="1" applyBorder="1" applyAlignment="1">
      <alignment/>
    </xf>
    <xf numFmtId="2" fontId="2" fillId="34" borderId="19" xfId="0" applyNumberFormat="1" applyFont="1" applyFill="1" applyBorder="1" applyAlignment="1">
      <alignment/>
    </xf>
    <xf numFmtId="2" fontId="2" fillId="34" borderId="20" xfId="0" applyNumberFormat="1" applyFont="1" applyFill="1" applyBorder="1" applyAlignment="1">
      <alignment/>
    </xf>
    <xf numFmtId="2" fontId="2" fillId="34" borderId="21" xfId="0" applyNumberFormat="1" applyFont="1" applyFill="1" applyBorder="1" applyAlignment="1">
      <alignment/>
    </xf>
    <xf numFmtId="2" fontId="1" fillId="0" borderId="11" xfId="42" applyNumberFormat="1" applyFont="1" applyBorder="1" applyAlignment="1">
      <alignment/>
    </xf>
    <xf numFmtId="43" fontId="1" fillId="34" borderId="19" xfId="42" applyNumberFormat="1" applyFont="1" applyFill="1" applyBorder="1" applyAlignment="1">
      <alignment/>
    </xf>
    <xf numFmtId="43" fontId="1" fillId="34" borderId="27" xfId="42" applyNumberFormat="1" applyFont="1" applyFill="1" applyBorder="1" applyAlignment="1">
      <alignment/>
    </xf>
    <xf numFmtId="43" fontId="5" fillId="34" borderId="28" xfId="42" applyFont="1" applyFill="1" applyBorder="1" applyAlignment="1">
      <alignment/>
    </xf>
    <xf numFmtId="2" fontId="2" fillId="34" borderId="29" xfId="0" applyNumberFormat="1" applyFont="1" applyFill="1" applyBorder="1" applyAlignment="1">
      <alignment/>
    </xf>
    <xf numFmtId="43" fontId="5" fillId="34" borderId="30" xfId="42" applyFont="1" applyFill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9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2" fillId="0" borderId="19" xfId="0" applyFont="1" applyBorder="1" applyAlignment="1">
      <alignment/>
    </xf>
    <xf numFmtId="43" fontId="45" fillId="0" borderId="19" xfId="42" applyFont="1" applyBorder="1" applyAlignment="1">
      <alignment/>
    </xf>
    <xf numFmtId="43" fontId="2" fillId="0" borderId="19" xfId="42" applyFont="1" applyBorder="1" applyAlignment="1">
      <alignment/>
    </xf>
    <xf numFmtId="192" fontId="45" fillId="0" borderId="0" xfId="0" applyNumberFormat="1" applyFont="1" applyAlignment="1">
      <alignment/>
    </xf>
    <xf numFmtId="0" fontId="45" fillId="0" borderId="0" xfId="0" applyFont="1" applyAlignment="1">
      <alignment/>
    </xf>
    <xf numFmtId="195" fontId="45" fillId="0" borderId="0" xfId="0" applyNumberFormat="1" applyFont="1" applyAlignment="1">
      <alignment/>
    </xf>
    <xf numFmtId="0" fontId="0" fillId="0" borderId="20" xfId="0" applyFont="1" applyBorder="1" applyAlignment="1">
      <alignment/>
    </xf>
    <xf numFmtId="0" fontId="2" fillId="0" borderId="20" xfId="0" applyFont="1" applyBorder="1" applyAlignment="1">
      <alignment/>
    </xf>
    <xf numFmtId="192" fontId="0" fillId="0" borderId="0" xfId="0" applyNumberFormat="1" applyFont="1" applyAlignment="1">
      <alignment/>
    </xf>
    <xf numFmtId="195" fontId="0" fillId="0" borderId="0" xfId="0" applyNumberFormat="1" applyFont="1" applyAlignment="1">
      <alignment/>
    </xf>
    <xf numFmtId="43" fontId="45" fillId="0" borderId="20" xfId="42" applyFont="1" applyBorder="1" applyAlignment="1">
      <alignment/>
    </xf>
    <xf numFmtId="43" fontId="2" fillId="0" borderId="20" xfId="42" applyFont="1" applyBorder="1" applyAlignment="1">
      <alignment/>
    </xf>
    <xf numFmtId="43" fontId="45" fillId="0" borderId="20" xfId="42" applyNumberFormat="1" applyFont="1" applyBorder="1" applyAlignment="1">
      <alignment/>
    </xf>
    <xf numFmtId="195" fontId="46" fillId="0" borderId="0" xfId="0" applyNumberFormat="1" applyFont="1" applyAlignment="1">
      <alignment/>
    </xf>
    <xf numFmtId="43" fontId="45" fillId="0" borderId="0" xfId="0" applyNumberFormat="1" applyFont="1" applyAlignment="1">
      <alignment/>
    </xf>
    <xf numFmtId="192" fontId="47" fillId="0" borderId="0" xfId="0" applyNumberFormat="1" applyFont="1" applyAlignment="1">
      <alignment/>
    </xf>
    <xf numFmtId="0" fontId="47" fillId="0" borderId="0" xfId="0" applyFont="1" applyAlignment="1">
      <alignment/>
    </xf>
    <xf numFmtId="195" fontId="47" fillId="0" borderId="0" xfId="0" applyNumberFormat="1" applyFont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 horizontal="center"/>
    </xf>
    <xf numFmtId="43" fontId="0" fillId="0" borderId="20" xfId="42" applyFont="1" applyBorder="1" applyAlignment="1">
      <alignment/>
    </xf>
    <xf numFmtId="2" fontId="0" fillId="0" borderId="0" xfId="0" applyNumberFormat="1" applyAlignment="1">
      <alignment/>
    </xf>
    <xf numFmtId="9" fontId="0" fillId="0" borderId="23" xfId="0" applyNumberFormat="1" applyBorder="1" applyAlignment="1">
      <alignment/>
    </xf>
    <xf numFmtId="0" fontId="2" fillId="0" borderId="34" xfId="0" applyFont="1" applyBorder="1" applyAlignment="1">
      <alignment/>
    </xf>
    <xf numFmtId="43" fontId="2" fillId="0" borderId="10" xfId="42" applyFont="1" applyFill="1" applyBorder="1" applyAlignment="1">
      <alignment/>
    </xf>
    <xf numFmtId="0" fontId="0" fillId="0" borderId="24" xfId="0" applyBorder="1" applyAlignment="1">
      <alignment/>
    </xf>
    <xf numFmtId="0" fontId="0" fillId="0" borderId="35" xfId="0" applyBorder="1" applyAlignment="1">
      <alignment/>
    </xf>
    <xf numFmtId="43" fontId="2" fillId="0" borderId="11" xfId="42" applyNumberFormat="1" applyFont="1" applyBorder="1" applyAlignment="1">
      <alignment/>
    </xf>
    <xf numFmtId="0" fontId="0" fillId="0" borderId="0" xfId="0" applyBorder="1" applyAlignment="1">
      <alignment/>
    </xf>
    <xf numFmtId="185" fontId="2" fillId="0" borderId="0" xfId="42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71" fontId="0" fillId="0" borderId="0" xfId="0" applyNumberFormat="1" applyAlignment="1">
      <alignment/>
    </xf>
    <xf numFmtId="43" fontId="2" fillId="0" borderId="19" xfId="42" applyNumberFormat="1" applyFont="1" applyBorder="1" applyAlignment="1">
      <alignment/>
    </xf>
    <xf numFmtId="43" fontId="45" fillId="0" borderId="19" xfId="42" applyNumberFormat="1" applyFont="1" applyBorder="1" applyAlignment="1">
      <alignment/>
    </xf>
    <xf numFmtId="17" fontId="2" fillId="0" borderId="0" xfId="0" applyNumberFormat="1" applyFont="1" applyAlignment="1">
      <alignment/>
    </xf>
    <xf numFmtId="43" fontId="2" fillId="35" borderId="20" xfId="42" applyFont="1" applyFill="1" applyBorder="1" applyAlignment="1">
      <alignment/>
    </xf>
    <xf numFmtId="0" fontId="2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2" fillId="35" borderId="11" xfId="0" applyFont="1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0" fontId="0" fillId="35" borderId="37" xfId="0" applyFill="1" applyBorder="1" applyAlignment="1">
      <alignment horizontal="center"/>
    </xf>
    <xf numFmtId="2" fontId="2" fillId="35" borderId="16" xfId="0" applyNumberFormat="1" applyFont="1" applyFill="1" applyBorder="1" applyAlignment="1">
      <alignment/>
    </xf>
    <xf numFmtId="2" fontId="2" fillId="35" borderId="20" xfId="0" applyNumberFormat="1" applyFont="1" applyFill="1" applyBorder="1" applyAlignment="1">
      <alignment/>
    </xf>
    <xf numFmtId="2" fontId="2" fillId="35" borderId="38" xfId="0" applyNumberFormat="1" applyFont="1" applyFill="1" applyBorder="1" applyAlignment="1">
      <alignment/>
    </xf>
    <xf numFmtId="0" fontId="2" fillId="35" borderId="39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1" fontId="2" fillId="35" borderId="26" xfId="42" applyNumberFormat="1" applyFont="1" applyFill="1" applyBorder="1" applyAlignment="1">
      <alignment/>
    </xf>
    <xf numFmtId="0" fontId="2" fillId="35" borderId="20" xfId="0" applyFont="1" applyFill="1" applyBorder="1" applyAlignment="1">
      <alignment/>
    </xf>
    <xf numFmtId="43" fontId="2" fillId="35" borderId="19" xfId="42" applyNumberFormat="1" applyFont="1" applyFill="1" applyBorder="1" applyAlignment="1">
      <alignment/>
    </xf>
    <xf numFmtId="43" fontId="2" fillId="35" borderId="20" xfId="42" applyNumberFormat="1" applyFont="1" applyFill="1" applyBorder="1" applyAlignment="1">
      <alignment/>
    </xf>
    <xf numFmtId="213" fontId="0" fillId="0" borderId="0" xfId="0" applyNumberFormat="1" applyAlignment="1">
      <alignment/>
    </xf>
    <xf numFmtId="214" fontId="0" fillId="0" borderId="0" xfId="0" applyNumberFormat="1" applyAlignment="1">
      <alignment/>
    </xf>
    <xf numFmtId="2" fontId="1" fillId="0" borderId="11" xfId="42" applyNumberFormat="1" applyFont="1" applyBorder="1" applyAlignment="1">
      <alignment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3" fontId="1" fillId="34" borderId="16" xfId="42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4.8515625" style="0" customWidth="1"/>
    <col min="2" max="2" width="30.00390625" style="0" customWidth="1"/>
    <col min="3" max="3" width="15.140625" style="0" customWidth="1"/>
    <col min="4" max="4" width="12.00390625" style="0" customWidth="1"/>
    <col min="5" max="5" width="15.421875" style="0" customWidth="1"/>
    <col min="7" max="7" width="10.140625" style="0" bestFit="1" customWidth="1"/>
    <col min="9" max="9" width="12.7109375" style="0" customWidth="1"/>
    <col min="10" max="10" width="16.00390625" style="0" customWidth="1"/>
    <col min="11" max="11" width="13.421875" style="0" bestFit="1" customWidth="1"/>
    <col min="13" max="13" width="11.28125" style="0" bestFit="1" customWidth="1"/>
    <col min="15" max="15" width="9.140625" style="0" customWidth="1"/>
  </cols>
  <sheetData>
    <row r="1" spans="1:11" ht="12.75">
      <c r="A1" s="1" t="s">
        <v>26</v>
      </c>
      <c r="B1" s="1"/>
      <c r="C1" s="1"/>
      <c r="I1" s="20" t="s">
        <v>55</v>
      </c>
      <c r="K1" s="20"/>
    </row>
    <row r="2" spans="1:11" ht="12.75">
      <c r="A2" s="1" t="s">
        <v>32</v>
      </c>
      <c r="B2" s="1"/>
      <c r="C2" s="1"/>
      <c r="I2" s="1" t="s">
        <v>60</v>
      </c>
      <c r="K2" s="20"/>
    </row>
    <row r="3" spans="1:11" ht="12.75">
      <c r="A3" s="1" t="s">
        <v>35</v>
      </c>
      <c r="B3" s="1"/>
      <c r="C3" s="1"/>
      <c r="I3" s="20" t="s">
        <v>58</v>
      </c>
      <c r="K3" s="20"/>
    </row>
    <row r="4" spans="1:3" ht="12.75">
      <c r="A4" s="1"/>
      <c r="B4" s="1"/>
      <c r="C4" s="1"/>
    </row>
    <row r="5" spans="1:10" ht="16.5" thickBot="1">
      <c r="A5" s="55"/>
      <c r="B5" s="1" t="s">
        <v>71</v>
      </c>
      <c r="C5" s="1"/>
      <c r="D5" s="1"/>
      <c r="F5" s="55"/>
      <c r="J5" s="30" t="s">
        <v>66</v>
      </c>
    </row>
    <row r="6" spans="1:10" ht="51">
      <c r="A6" s="56"/>
      <c r="B6" s="56"/>
      <c r="C6" s="57" t="s">
        <v>36</v>
      </c>
      <c r="D6" s="58" t="s">
        <v>37</v>
      </c>
      <c r="E6" s="58" t="s">
        <v>38</v>
      </c>
      <c r="F6" s="59" t="s">
        <v>39</v>
      </c>
      <c r="G6" s="60" t="s">
        <v>40</v>
      </c>
      <c r="H6" s="61" t="s">
        <v>41</v>
      </c>
      <c r="I6" s="108" t="s">
        <v>42</v>
      </c>
      <c r="J6" s="109" t="s">
        <v>7</v>
      </c>
    </row>
    <row r="7" spans="1:10" ht="15.75" thickBot="1">
      <c r="A7" s="62" t="s">
        <v>0</v>
      </c>
      <c r="B7" s="63" t="s">
        <v>1</v>
      </c>
      <c r="C7" s="64" t="s">
        <v>43</v>
      </c>
      <c r="D7" s="65"/>
      <c r="E7" s="65"/>
      <c r="F7" s="66"/>
      <c r="G7" s="65"/>
      <c r="H7" s="65"/>
      <c r="I7" s="110"/>
      <c r="J7" s="111" t="s">
        <v>8</v>
      </c>
    </row>
    <row r="8" spans="1:10" ht="13.5" thickBot="1">
      <c r="A8" s="67">
        <v>0</v>
      </c>
      <c r="B8" s="68">
        <v>1</v>
      </c>
      <c r="C8" s="69">
        <v>2</v>
      </c>
      <c r="D8" s="69">
        <v>3</v>
      </c>
      <c r="E8" s="69">
        <v>4</v>
      </c>
      <c r="F8" s="70" t="s">
        <v>44</v>
      </c>
      <c r="G8" s="69" t="s">
        <v>45</v>
      </c>
      <c r="H8" s="69">
        <v>7</v>
      </c>
      <c r="I8" s="112" t="s">
        <v>46</v>
      </c>
      <c r="J8" s="113" t="s">
        <v>47</v>
      </c>
    </row>
    <row r="9" spans="1:13" s="76" customFormat="1" ht="12.75">
      <c r="A9" s="71">
        <v>1</v>
      </c>
      <c r="B9" s="72" t="s">
        <v>48</v>
      </c>
      <c r="C9" s="117">
        <v>106</v>
      </c>
      <c r="D9" s="71">
        <v>114</v>
      </c>
      <c r="E9" s="71">
        <v>410</v>
      </c>
      <c r="F9" s="73">
        <v>1</v>
      </c>
      <c r="G9" s="74">
        <f>C9*F9</f>
        <v>106</v>
      </c>
      <c r="H9" s="72">
        <v>96</v>
      </c>
      <c r="I9" s="114">
        <v>202</v>
      </c>
      <c r="J9" s="121">
        <f>I9*C27+0.01</f>
        <v>9717.813683415476</v>
      </c>
      <c r="K9" s="75"/>
      <c r="M9" s="77"/>
    </row>
    <row r="10" spans="1:13" s="76" customFormat="1" ht="12.75">
      <c r="A10" s="71">
        <v>2</v>
      </c>
      <c r="B10" s="72" t="s">
        <v>64</v>
      </c>
      <c r="C10" s="117">
        <v>130</v>
      </c>
      <c r="D10" s="71">
        <v>39</v>
      </c>
      <c r="E10" s="71">
        <v>42</v>
      </c>
      <c r="F10" s="73">
        <v>1</v>
      </c>
      <c r="G10" s="74">
        <v>130</v>
      </c>
      <c r="H10" s="72">
        <v>40</v>
      </c>
      <c r="I10" s="114">
        <v>170</v>
      </c>
      <c r="J10" s="121">
        <f>I10*C27+0.01</f>
        <v>8178.359634557579</v>
      </c>
      <c r="K10" s="75"/>
      <c r="M10" s="77"/>
    </row>
    <row r="11" spans="1:13" s="76" customFormat="1" ht="12.75">
      <c r="A11" s="71">
        <v>3</v>
      </c>
      <c r="B11" s="72" t="s">
        <v>3</v>
      </c>
      <c r="C11" s="117">
        <v>140</v>
      </c>
      <c r="D11" s="71">
        <v>42</v>
      </c>
      <c r="E11" s="71">
        <v>32</v>
      </c>
      <c r="F11" s="73">
        <v>0.76</v>
      </c>
      <c r="G11" s="74">
        <v>106.68</v>
      </c>
      <c r="H11" s="72">
        <v>40</v>
      </c>
      <c r="I11" s="114">
        <v>146.68</v>
      </c>
      <c r="J11" s="121">
        <f>I11*C27</f>
        <v>7056.472496452386</v>
      </c>
      <c r="K11" s="75"/>
      <c r="M11" s="77"/>
    </row>
    <row r="12" spans="1:13" s="14" customFormat="1" ht="12.75">
      <c r="A12" s="78">
        <v>4</v>
      </c>
      <c r="B12" s="79" t="s">
        <v>16</v>
      </c>
      <c r="C12" s="118">
        <v>75</v>
      </c>
      <c r="D12" s="78">
        <v>29</v>
      </c>
      <c r="E12" s="78">
        <v>20</v>
      </c>
      <c r="F12" s="105">
        <v>0.68</v>
      </c>
      <c r="G12" s="74">
        <v>51</v>
      </c>
      <c r="H12" s="79">
        <v>10</v>
      </c>
      <c r="I12" s="114">
        <v>61</v>
      </c>
      <c r="J12" s="121">
        <f>I12*C27</f>
        <v>2934.584280635366</v>
      </c>
      <c r="K12" s="80"/>
      <c r="M12" s="81"/>
    </row>
    <row r="13" spans="1:13" s="76" customFormat="1" ht="12.75">
      <c r="A13" s="78">
        <v>5</v>
      </c>
      <c r="B13" s="79" t="s">
        <v>17</v>
      </c>
      <c r="C13" s="119">
        <v>60</v>
      </c>
      <c r="D13" s="78">
        <v>24</v>
      </c>
      <c r="E13" s="78">
        <v>70</v>
      </c>
      <c r="F13" s="73">
        <v>1</v>
      </c>
      <c r="G13" s="74">
        <v>60</v>
      </c>
      <c r="H13" s="79">
        <v>40</v>
      </c>
      <c r="I13" s="114">
        <v>100</v>
      </c>
      <c r="J13" s="121">
        <f>C27*I13</f>
        <v>4810.793902680928</v>
      </c>
      <c r="K13" s="75"/>
      <c r="M13" s="77"/>
    </row>
    <row r="14" spans="1:13" s="76" customFormat="1" ht="12" customHeight="1">
      <c r="A14" s="78">
        <v>6</v>
      </c>
      <c r="B14" s="79" t="s">
        <v>49</v>
      </c>
      <c r="C14" s="120">
        <v>170</v>
      </c>
      <c r="D14" s="78">
        <v>69</v>
      </c>
      <c r="E14" s="78">
        <v>72</v>
      </c>
      <c r="F14" s="82">
        <v>1</v>
      </c>
      <c r="G14" s="83">
        <f>C14*F14</f>
        <v>170</v>
      </c>
      <c r="H14" s="79">
        <v>86</v>
      </c>
      <c r="I14" s="115">
        <v>256</v>
      </c>
      <c r="J14" s="122">
        <f>I14*C27</f>
        <v>12315.632390863177</v>
      </c>
      <c r="K14" s="75"/>
      <c r="M14" s="77"/>
    </row>
    <row r="15" spans="1:13" s="76" customFormat="1" ht="12" customHeight="1">
      <c r="A15" s="78">
        <v>7</v>
      </c>
      <c r="B15" s="79" t="s">
        <v>15</v>
      </c>
      <c r="C15" s="120">
        <v>70</v>
      </c>
      <c r="D15" s="78">
        <v>29</v>
      </c>
      <c r="E15" s="78">
        <v>32</v>
      </c>
      <c r="F15" s="82">
        <v>1</v>
      </c>
      <c r="G15" s="83">
        <v>70</v>
      </c>
      <c r="H15" s="79">
        <v>0</v>
      </c>
      <c r="I15" s="115">
        <v>70</v>
      </c>
      <c r="J15" s="122">
        <f>I15*C27</f>
        <v>3367.55573187665</v>
      </c>
      <c r="K15" s="75"/>
      <c r="M15" s="77"/>
    </row>
    <row r="16" spans="1:13" s="76" customFormat="1" ht="12.75">
      <c r="A16" s="78">
        <v>8</v>
      </c>
      <c r="B16" s="79" t="s">
        <v>4</v>
      </c>
      <c r="C16" s="120">
        <v>510</v>
      </c>
      <c r="D16" s="78">
        <v>164</v>
      </c>
      <c r="E16" s="78">
        <v>132</v>
      </c>
      <c r="F16" s="84">
        <f>E16/D16</f>
        <v>0.8048780487804879</v>
      </c>
      <c r="G16" s="83">
        <v>410.49</v>
      </c>
      <c r="H16" s="79">
        <v>440</v>
      </c>
      <c r="I16" s="115">
        <v>850.49</v>
      </c>
      <c r="J16" s="122">
        <f>I16*C27</f>
        <v>40915.321062911025</v>
      </c>
      <c r="K16" s="75"/>
      <c r="M16" s="85"/>
    </row>
    <row r="17" spans="1:13" s="76" customFormat="1" ht="12.75">
      <c r="A17" s="78">
        <v>9</v>
      </c>
      <c r="B17" s="79" t="s">
        <v>18</v>
      </c>
      <c r="C17" s="120">
        <v>160</v>
      </c>
      <c r="D17" s="78">
        <v>60</v>
      </c>
      <c r="E17" s="78">
        <v>60</v>
      </c>
      <c r="F17" s="82">
        <v>1</v>
      </c>
      <c r="G17" s="83">
        <v>160</v>
      </c>
      <c r="H17" s="79">
        <v>100</v>
      </c>
      <c r="I17" s="115">
        <v>260</v>
      </c>
      <c r="J17" s="122">
        <f>I17*C27</f>
        <v>12508.064146970413</v>
      </c>
      <c r="K17" s="86"/>
      <c r="M17" s="77"/>
    </row>
    <row r="18" spans="1:13" s="76" customFormat="1" ht="12.75">
      <c r="A18" s="78">
        <v>10</v>
      </c>
      <c r="B18" s="79" t="s">
        <v>65</v>
      </c>
      <c r="C18" s="118">
        <v>256</v>
      </c>
      <c r="D18" s="78">
        <v>124</v>
      </c>
      <c r="E18" s="78">
        <v>120</v>
      </c>
      <c r="F18" s="73">
        <v>0.97</v>
      </c>
      <c r="G18" s="74">
        <v>248.32</v>
      </c>
      <c r="H18" s="79">
        <v>40</v>
      </c>
      <c r="I18" s="114">
        <v>288.32</v>
      </c>
      <c r="J18" s="122">
        <f>I18*C27</f>
        <v>13870.480980209652</v>
      </c>
      <c r="K18" s="86"/>
      <c r="M18" s="77"/>
    </row>
    <row r="19" spans="1:13" s="76" customFormat="1" ht="12.75">
      <c r="A19" s="78">
        <v>11</v>
      </c>
      <c r="B19" s="79" t="s">
        <v>13</v>
      </c>
      <c r="C19" s="118">
        <v>545</v>
      </c>
      <c r="D19" s="78">
        <v>154</v>
      </c>
      <c r="E19" s="78">
        <v>154</v>
      </c>
      <c r="F19" s="73">
        <v>1</v>
      </c>
      <c r="G19" s="74">
        <v>545</v>
      </c>
      <c r="H19" s="79">
        <v>320</v>
      </c>
      <c r="I19" s="114">
        <v>865</v>
      </c>
      <c r="J19" s="122">
        <f>I19*C27</f>
        <v>41613.36725819003</v>
      </c>
      <c r="K19" s="75"/>
      <c r="M19" s="77"/>
    </row>
    <row r="20" spans="1:13" s="76" customFormat="1" ht="12.75">
      <c r="A20" s="78">
        <v>12</v>
      </c>
      <c r="B20" s="79" t="s">
        <v>19</v>
      </c>
      <c r="C20" s="118">
        <v>70</v>
      </c>
      <c r="D20" s="78">
        <v>29</v>
      </c>
      <c r="E20" s="78">
        <v>40</v>
      </c>
      <c r="F20" s="73">
        <v>1</v>
      </c>
      <c r="G20" s="74">
        <v>70</v>
      </c>
      <c r="H20" s="79">
        <v>40</v>
      </c>
      <c r="I20" s="114">
        <v>110</v>
      </c>
      <c r="J20" s="122">
        <f>I20*C27</f>
        <v>5291.873292949022</v>
      </c>
      <c r="K20" s="75"/>
      <c r="M20" s="77"/>
    </row>
    <row r="21" spans="1:13" s="76" customFormat="1" ht="12.75">
      <c r="A21" s="78">
        <v>13</v>
      </c>
      <c r="B21" s="79" t="s">
        <v>57</v>
      </c>
      <c r="C21" s="118">
        <v>90</v>
      </c>
      <c r="D21" s="78">
        <v>34</v>
      </c>
      <c r="E21" s="78">
        <v>38</v>
      </c>
      <c r="F21" s="73">
        <v>1</v>
      </c>
      <c r="G21" s="104">
        <v>90</v>
      </c>
      <c r="H21" s="79">
        <v>60</v>
      </c>
      <c r="I21" s="114">
        <v>150</v>
      </c>
      <c r="J21" s="122">
        <f>I21*C27</f>
        <v>7216.190854021393</v>
      </c>
      <c r="K21" s="75"/>
      <c r="M21" s="77"/>
    </row>
    <row r="22" spans="1:13" s="88" customFormat="1" ht="12.75">
      <c r="A22" s="78">
        <v>14</v>
      </c>
      <c r="B22" s="79" t="s">
        <v>20</v>
      </c>
      <c r="C22" s="118">
        <v>145</v>
      </c>
      <c r="D22" s="78">
        <v>51</v>
      </c>
      <c r="E22" s="78">
        <v>40</v>
      </c>
      <c r="F22" s="73">
        <v>0.78</v>
      </c>
      <c r="G22" s="74">
        <v>113.1</v>
      </c>
      <c r="H22" s="79">
        <v>40</v>
      </c>
      <c r="I22" s="114">
        <v>153.1</v>
      </c>
      <c r="J22" s="122">
        <f>I22*C27</f>
        <v>7365.325465004501</v>
      </c>
      <c r="K22" s="87"/>
      <c r="M22" s="89"/>
    </row>
    <row r="23" spans="1:10" ht="12.75">
      <c r="A23" s="78">
        <v>15</v>
      </c>
      <c r="B23" s="79" t="s">
        <v>50</v>
      </c>
      <c r="C23" s="118">
        <v>585</v>
      </c>
      <c r="D23" s="78">
        <v>166</v>
      </c>
      <c r="E23" s="78">
        <v>166</v>
      </c>
      <c r="F23" s="73">
        <v>1</v>
      </c>
      <c r="G23" s="74">
        <f>C23*F23</f>
        <v>585</v>
      </c>
      <c r="H23" s="79">
        <v>320</v>
      </c>
      <c r="I23" s="114">
        <v>905</v>
      </c>
      <c r="J23" s="121">
        <f>I23*C27</f>
        <v>43537.6848192624</v>
      </c>
    </row>
    <row r="24" spans="1:11" ht="12.75">
      <c r="A24" s="90"/>
      <c r="B24" s="91" t="s">
        <v>5</v>
      </c>
      <c r="C24" s="107">
        <f>SUM(C9:C23)</f>
        <v>3112</v>
      </c>
      <c r="D24" s="90">
        <f>SUM(D9:D23)</f>
        <v>1128</v>
      </c>
      <c r="E24" s="90">
        <f>SUM(E9:E23)</f>
        <v>1428</v>
      </c>
      <c r="F24" s="92" t="s">
        <v>51</v>
      </c>
      <c r="G24" s="83">
        <f>SUM(G9:G23)</f>
        <v>2915.5899999999997</v>
      </c>
      <c r="H24" s="79">
        <f>SUM(H9:H23)</f>
        <v>1672</v>
      </c>
      <c r="I24" s="116">
        <f>SUM(I9:I23)</f>
        <v>4587.59</v>
      </c>
      <c r="J24" s="107">
        <f>SUM(J9:J23)-0.02</f>
        <v>220699.50000000003</v>
      </c>
      <c r="K24" s="13"/>
    </row>
    <row r="25" ht="13.5" thickBot="1">
      <c r="I25" s="93"/>
    </row>
    <row r="26" spans="1:9" ht="12.75">
      <c r="A26" s="94">
        <v>0.5</v>
      </c>
      <c r="B26" s="95" t="s">
        <v>52</v>
      </c>
      <c r="C26" s="96">
        <v>220699.5</v>
      </c>
      <c r="G26" s="13"/>
      <c r="I26" s="93"/>
    </row>
    <row r="27" spans="1:9" ht="13.5" thickBot="1">
      <c r="A27" s="97"/>
      <c r="B27" s="98" t="s">
        <v>53</v>
      </c>
      <c r="C27" s="99">
        <f>C26/I24</f>
        <v>48.107939026809284</v>
      </c>
      <c r="G27" s="13"/>
      <c r="I27" s="93"/>
    </row>
    <row r="28" spans="1:9" ht="12.75">
      <c r="A28" s="100"/>
      <c r="B28" s="100"/>
      <c r="C28" s="101"/>
      <c r="G28" s="13"/>
      <c r="I28" s="93"/>
    </row>
    <row r="29" spans="2:9" ht="12.75">
      <c r="B29" s="102" t="s">
        <v>56</v>
      </c>
      <c r="I29" s="93"/>
    </row>
    <row r="30" spans="2:8" ht="12.75">
      <c r="B30" s="20" t="s">
        <v>25</v>
      </c>
      <c r="C30" s="20"/>
      <c r="F30" s="1"/>
      <c r="G30" s="1"/>
      <c r="H30" s="20" t="s">
        <v>23</v>
      </c>
    </row>
    <row r="31" spans="2:16" ht="12.75">
      <c r="B31" s="20" t="s">
        <v>61</v>
      </c>
      <c r="C31" s="20"/>
      <c r="F31" s="1"/>
      <c r="G31" s="1"/>
      <c r="H31" s="20" t="s">
        <v>59</v>
      </c>
      <c r="I31" s="20"/>
      <c r="J31" s="20"/>
      <c r="P31" s="13"/>
    </row>
    <row r="32" spans="6:10" ht="12.75">
      <c r="F32" s="1"/>
      <c r="G32" s="1"/>
      <c r="H32" s="1"/>
      <c r="I32" s="20"/>
      <c r="J32" s="20"/>
    </row>
    <row r="33" spans="9:10" ht="12.75">
      <c r="I33" s="1"/>
      <c r="J33" s="1"/>
    </row>
    <row r="34" spans="2:8" ht="12.75">
      <c r="B34" s="1"/>
      <c r="C34" s="1"/>
      <c r="D34" s="1"/>
      <c r="E34" s="1"/>
      <c r="F34" s="1"/>
      <c r="G34" s="1"/>
      <c r="H34" s="1"/>
    </row>
    <row r="35" spans="2:6" ht="12.75">
      <c r="B35" s="1"/>
      <c r="C35" s="1"/>
      <c r="D35" s="1"/>
      <c r="E35" s="20" t="s">
        <v>24</v>
      </c>
      <c r="F35" s="1"/>
    </row>
    <row r="36" spans="2:7" ht="12.75">
      <c r="B36" s="1"/>
      <c r="C36" s="1"/>
      <c r="D36" s="1"/>
      <c r="E36" s="20" t="s">
        <v>62</v>
      </c>
      <c r="F36" s="20"/>
      <c r="G36" s="20"/>
    </row>
    <row r="37" spans="2:7" ht="12.75">
      <c r="B37" s="1"/>
      <c r="C37" s="1"/>
      <c r="D37" s="1"/>
      <c r="E37" s="1"/>
      <c r="F37" s="20"/>
      <c r="G37" s="20"/>
    </row>
    <row r="38" spans="2:9" ht="12.75">
      <c r="B38" s="1"/>
      <c r="C38" s="1"/>
      <c r="D38" s="1"/>
      <c r="E38" s="1"/>
      <c r="F38" s="1"/>
      <c r="G38" s="1"/>
      <c r="H38" s="1"/>
      <c r="I38" s="1"/>
    </row>
    <row r="39" spans="3:9" ht="12.75">
      <c r="C39" s="1"/>
      <c r="D39" s="1"/>
      <c r="E39" s="1"/>
      <c r="F39" s="1"/>
      <c r="G39" s="1"/>
      <c r="H39" s="1"/>
      <c r="I39" s="1"/>
    </row>
    <row r="40" spans="9:10" ht="12.75">
      <c r="I40" s="14" t="s">
        <v>54</v>
      </c>
      <c r="J40" s="14"/>
    </row>
    <row r="41" spans="9:10" ht="12.75">
      <c r="I41" s="14" t="s">
        <v>63</v>
      </c>
      <c r="J41" s="14"/>
    </row>
  </sheetData>
  <sheetProtection/>
  <printOptions/>
  <pageMargins left="0.2" right="0.25" top="0.26" bottom="0.16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11.28125" style="0" customWidth="1"/>
    <col min="4" max="4" width="13.00390625" style="0" customWidth="1"/>
    <col min="5" max="5" width="8.421875" style="0" customWidth="1"/>
    <col min="6" max="6" width="15.57421875" style="0" customWidth="1"/>
    <col min="7" max="8" width="11.28125" style="0" customWidth="1"/>
    <col min="9" max="9" width="21.8515625" style="0" customWidth="1"/>
    <col min="10" max="10" width="14.421875" style="0" customWidth="1"/>
    <col min="11" max="11" width="19.00390625" style="0" bestFit="1" customWidth="1"/>
    <col min="12" max="12" width="9.28125" style="0" bestFit="1" customWidth="1"/>
    <col min="14" max="14" width="11.28125" style="0" customWidth="1"/>
  </cols>
  <sheetData>
    <row r="1" spans="2:9" ht="12.75">
      <c r="B1" s="1" t="s">
        <v>26</v>
      </c>
      <c r="C1" s="1"/>
      <c r="D1" s="1"/>
      <c r="I1" s="20"/>
    </row>
    <row r="2" spans="2:9" ht="12.75">
      <c r="B2" s="1" t="s">
        <v>32</v>
      </c>
      <c r="C2" s="1"/>
      <c r="D2" s="1"/>
      <c r="I2" s="1"/>
    </row>
    <row r="3" spans="2:9" ht="12.75">
      <c r="B3" s="1" t="s">
        <v>31</v>
      </c>
      <c r="C3" s="1"/>
      <c r="D3" s="1"/>
      <c r="I3" s="20"/>
    </row>
    <row r="4" spans="2:4" ht="12.75">
      <c r="B4" s="1"/>
      <c r="C4" s="1"/>
      <c r="D4" s="1"/>
    </row>
    <row r="5" spans="2:7" ht="13.5" thickBot="1">
      <c r="B5" s="106" t="s">
        <v>72</v>
      </c>
      <c r="G5" s="30" t="s">
        <v>67</v>
      </c>
    </row>
    <row r="6" spans="1:7" ht="38.25">
      <c r="A6" s="3"/>
      <c r="B6" s="3"/>
      <c r="C6" s="33" t="s">
        <v>30</v>
      </c>
      <c r="D6" s="34" t="s">
        <v>7</v>
      </c>
      <c r="E6" s="34" t="s">
        <v>6</v>
      </c>
      <c r="F6" s="35" t="s">
        <v>7</v>
      </c>
      <c r="G6" s="33" t="s">
        <v>75</v>
      </c>
    </row>
    <row r="7" spans="1:7" ht="27" thickBot="1">
      <c r="A7" s="4" t="s">
        <v>0</v>
      </c>
      <c r="B7" s="32" t="s">
        <v>1</v>
      </c>
      <c r="C7" s="21"/>
      <c r="D7" s="37" t="s">
        <v>8</v>
      </c>
      <c r="E7" s="37" t="s">
        <v>2</v>
      </c>
      <c r="F7" s="38" t="s">
        <v>2</v>
      </c>
      <c r="G7" s="36"/>
    </row>
    <row r="8" spans="1:14" ht="12.75">
      <c r="A8" s="52">
        <v>1</v>
      </c>
      <c r="B8" s="27" t="s">
        <v>27</v>
      </c>
      <c r="C8" s="96">
        <v>202</v>
      </c>
      <c r="D8" s="47">
        <f>ROUND(C8*J14,2)+0.01</f>
        <v>9717.81</v>
      </c>
      <c r="E8" s="43">
        <v>463</v>
      </c>
      <c r="F8" s="24">
        <v>40733.42</v>
      </c>
      <c r="G8" s="39">
        <f>D8+F8+0.01</f>
        <v>50451.24</v>
      </c>
      <c r="H8" s="2"/>
      <c r="N8" s="13"/>
    </row>
    <row r="9" spans="1:14" ht="12.75">
      <c r="A9" s="53">
        <v>2</v>
      </c>
      <c r="B9" s="28" t="s">
        <v>28</v>
      </c>
      <c r="C9" s="41">
        <v>170</v>
      </c>
      <c r="D9" s="47">
        <f>ROUND(C9*J14,2)+0.01</f>
        <v>8178.360000000001</v>
      </c>
      <c r="E9" s="44">
        <v>77</v>
      </c>
      <c r="F9" s="24">
        <v>6774.23</v>
      </c>
      <c r="G9" s="26">
        <f>D9+F9</f>
        <v>14952.59</v>
      </c>
      <c r="H9" s="2"/>
      <c r="N9" s="13"/>
    </row>
    <row r="10" spans="1:14" ht="12.75">
      <c r="A10" s="53">
        <v>3</v>
      </c>
      <c r="B10" s="28" t="s">
        <v>3</v>
      </c>
      <c r="C10" s="41">
        <v>146.68</v>
      </c>
      <c r="D10" s="47">
        <f>ROUND(C10*J14,2)</f>
        <v>7056.47</v>
      </c>
      <c r="E10" s="44">
        <v>76.85</v>
      </c>
      <c r="F10" s="130">
        <v>6673.03</v>
      </c>
      <c r="G10" s="39">
        <f>D10+F10</f>
        <v>13729.5</v>
      </c>
      <c r="H10" s="2"/>
      <c r="N10" s="13"/>
    </row>
    <row r="11" spans="1:14" ht="13.5" thickBot="1">
      <c r="A11" s="53">
        <v>4</v>
      </c>
      <c r="B11" s="28" t="s">
        <v>16</v>
      </c>
      <c r="C11" s="41">
        <v>61</v>
      </c>
      <c r="D11" s="47">
        <f>ROUND(C11*J14,2)</f>
        <v>2934.58</v>
      </c>
      <c r="E11" s="44">
        <v>54.28</v>
      </c>
      <c r="F11" s="24">
        <f>ROUND(E11*J18,2)-0.15</f>
        <v>4775.400000000001</v>
      </c>
      <c r="G11" s="26">
        <f aca="true" t="shared" si="0" ref="G11:G21">D11+F11</f>
        <v>7709.9800000000005</v>
      </c>
      <c r="H11" s="2"/>
      <c r="I11" s="11"/>
      <c r="J11" s="11"/>
      <c r="N11" s="13"/>
    </row>
    <row r="12" spans="1:14" ht="12.75">
      <c r="A12" s="53">
        <v>5</v>
      </c>
      <c r="B12" s="28" t="s">
        <v>17</v>
      </c>
      <c r="C12" s="42">
        <v>100</v>
      </c>
      <c r="D12" s="47">
        <f>ROUND(C12*J14,2)</f>
        <v>4810.79</v>
      </c>
      <c r="E12" s="44">
        <v>142.54</v>
      </c>
      <c r="F12" s="24">
        <f>ROUND(E12*J18,2)-0.42</f>
        <v>12540.25</v>
      </c>
      <c r="G12" s="39">
        <f t="shared" si="0"/>
        <v>17351.04</v>
      </c>
      <c r="H12" s="2"/>
      <c r="I12" s="3" t="s">
        <v>21</v>
      </c>
      <c r="J12" s="96">
        <v>220699.5</v>
      </c>
      <c r="K12" s="124"/>
      <c r="N12" s="13"/>
    </row>
    <row r="13" spans="1:14" ht="12.75">
      <c r="A13" s="53">
        <v>6</v>
      </c>
      <c r="B13" s="28" t="s">
        <v>29</v>
      </c>
      <c r="C13" s="41">
        <v>256</v>
      </c>
      <c r="D13" s="47">
        <f>ROUND(C13*J14,2)</f>
        <v>12315.63</v>
      </c>
      <c r="E13" s="44">
        <v>142.84</v>
      </c>
      <c r="F13" s="24">
        <f>ROUND(E13*J18,2)-0.37</f>
        <v>12566.689999999999</v>
      </c>
      <c r="G13" s="26">
        <f t="shared" si="0"/>
        <v>24882.32</v>
      </c>
      <c r="H13" s="2"/>
      <c r="I13" s="16" t="s">
        <v>9</v>
      </c>
      <c r="J13" s="18">
        <v>4587.59</v>
      </c>
      <c r="K13" s="123"/>
      <c r="N13" s="13"/>
    </row>
    <row r="14" spans="1:14" ht="13.5" thickBot="1">
      <c r="A14" s="53">
        <v>7</v>
      </c>
      <c r="B14" s="28" t="s">
        <v>15</v>
      </c>
      <c r="C14" s="41">
        <v>70</v>
      </c>
      <c r="D14" s="47">
        <f>ROUND(C14*J14,2)</f>
        <v>3367.56</v>
      </c>
      <c r="E14" s="44">
        <v>81.28</v>
      </c>
      <c r="F14" s="24">
        <f>ROUND(E14*J18,2)-0.23</f>
        <v>7150.780000000001</v>
      </c>
      <c r="G14" s="39">
        <f>D14+F14</f>
        <v>10518.34</v>
      </c>
      <c r="H14" s="2"/>
      <c r="I14" s="17" t="s">
        <v>10</v>
      </c>
      <c r="J14" s="125">
        <f>J12/J13</f>
        <v>48.107939026809284</v>
      </c>
      <c r="N14" s="13"/>
    </row>
    <row r="15" spans="1:14" ht="13.5" thickBot="1">
      <c r="A15" s="53">
        <v>8</v>
      </c>
      <c r="B15" s="28" t="s">
        <v>4</v>
      </c>
      <c r="C15" s="41">
        <v>850.49</v>
      </c>
      <c r="D15" s="47">
        <f>ROUND(C15*J14,2)</f>
        <v>40915.32</v>
      </c>
      <c r="E15" s="44">
        <v>249.1</v>
      </c>
      <c r="F15" s="24">
        <f>ROUND(E15*J18,2)-0.74</f>
        <v>21915.079999999998</v>
      </c>
      <c r="G15" s="26">
        <f t="shared" si="0"/>
        <v>62830.399999999994</v>
      </c>
      <c r="H15" s="2"/>
      <c r="I15" s="11"/>
      <c r="J15" s="12"/>
      <c r="L15" s="13"/>
      <c r="N15" s="13"/>
    </row>
    <row r="16" spans="1:14" ht="12.75">
      <c r="A16" s="53">
        <v>9</v>
      </c>
      <c r="B16" s="28" t="s">
        <v>18</v>
      </c>
      <c r="C16" s="41">
        <v>260</v>
      </c>
      <c r="D16" s="47">
        <f>ROUND(C16*J14,2)</f>
        <v>12508.06</v>
      </c>
      <c r="E16" s="44">
        <v>122.84</v>
      </c>
      <c r="F16" s="24">
        <f>ROUND(E16*J18,2)-0.32</f>
        <v>10807.14</v>
      </c>
      <c r="G16" s="39">
        <f>D16+F16</f>
        <v>23315.199999999997</v>
      </c>
      <c r="H16" s="2"/>
      <c r="I16" s="3" t="s">
        <v>22</v>
      </c>
      <c r="J16" s="96">
        <v>220699.5</v>
      </c>
      <c r="N16" s="13"/>
    </row>
    <row r="17" spans="1:14" ht="12.75">
      <c r="A17" s="53">
        <v>10</v>
      </c>
      <c r="B17" s="28" t="s">
        <v>14</v>
      </c>
      <c r="C17" s="41">
        <v>288.32</v>
      </c>
      <c r="D17" s="47">
        <f>ROUND(C17*J14,2)</f>
        <v>13870.48</v>
      </c>
      <c r="E17" s="44">
        <v>264.84</v>
      </c>
      <c r="F17" s="24">
        <f>ROUND(E17*J18,2)-0.74</f>
        <v>23299.879999999997</v>
      </c>
      <c r="G17" s="26">
        <f>D17+F17</f>
        <v>37170.36</v>
      </c>
      <c r="H17" s="2"/>
      <c r="I17" s="16" t="s">
        <v>11</v>
      </c>
      <c r="J17" s="18">
        <v>2509.6</v>
      </c>
      <c r="N17" s="13"/>
    </row>
    <row r="18" spans="1:14" ht="13.5" thickBot="1">
      <c r="A18" s="53">
        <v>11</v>
      </c>
      <c r="B18" s="29" t="s">
        <v>13</v>
      </c>
      <c r="C18" s="41">
        <v>865</v>
      </c>
      <c r="D18" s="47">
        <f>ROUND(C18*J14,2)</f>
        <v>41613.37</v>
      </c>
      <c r="E18" s="45">
        <v>269.68</v>
      </c>
      <c r="F18" s="24">
        <f>ROUND(E18*J18,2)-0.74</f>
        <v>23725.71</v>
      </c>
      <c r="G18" s="40">
        <f>D18+F18</f>
        <v>65339.08</v>
      </c>
      <c r="H18" s="2"/>
      <c r="I18" s="17" t="s">
        <v>12</v>
      </c>
      <c r="J18" s="46">
        <v>87.98</v>
      </c>
      <c r="N18" s="13"/>
    </row>
    <row r="19" spans="1:14" ht="12.75">
      <c r="A19" s="54">
        <v>12</v>
      </c>
      <c r="B19" s="29" t="s">
        <v>19</v>
      </c>
      <c r="C19" s="41">
        <v>110</v>
      </c>
      <c r="D19" s="47">
        <f>ROUND(C19*J14,2)</f>
        <v>5291.87</v>
      </c>
      <c r="E19" s="44">
        <v>71.42</v>
      </c>
      <c r="F19" s="24">
        <f>ROUND(E19*J18,2)-0.16</f>
        <v>6283.37</v>
      </c>
      <c r="G19" s="26">
        <f>D19+F19</f>
        <v>11575.24</v>
      </c>
      <c r="H19" s="2"/>
      <c r="J19" t="s">
        <v>33</v>
      </c>
      <c r="N19" s="13"/>
    </row>
    <row r="20" spans="1:14" ht="12.75">
      <c r="A20" s="54">
        <v>13</v>
      </c>
      <c r="B20" s="29" t="s">
        <v>57</v>
      </c>
      <c r="C20" s="41">
        <v>150</v>
      </c>
      <c r="D20" s="47">
        <f>ROUND(C20*J14,2)</f>
        <v>7216.19</v>
      </c>
      <c r="E20" s="44">
        <v>113.99</v>
      </c>
      <c r="F20" s="24">
        <f>ROUND(E20*J18,2)-0.35</f>
        <v>10028.49</v>
      </c>
      <c r="G20" s="26">
        <f>D20+F20</f>
        <v>17244.68</v>
      </c>
      <c r="H20" s="2"/>
      <c r="N20" s="13"/>
    </row>
    <row r="21" spans="1:14" ht="12.75">
      <c r="A21" s="54">
        <v>14</v>
      </c>
      <c r="B21" s="29" t="s">
        <v>20</v>
      </c>
      <c r="C21" s="41">
        <v>153.1</v>
      </c>
      <c r="D21" s="47">
        <f>ROUND(C21*J14,2)</f>
        <v>7365.33</v>
      </c>
      <c r="E21" s="44">
        <v>86.27</v>
      </c>
      <c r="F21" s="24">
        <f>ROUND(E21*J18,2)-0.24</f>
        <v>7589.79</v>
      </c>
      <c r="G21" s="26">
        <f t="shared" si="0"/>
        <v>14955.119999999999</v>
      </c>
      <c r="H21" s="2"/>
      <c r="N21" s="13"/>
    </row>
    <row r="22" spans="1:14" ht="13.5" thickBot="1">
      <c r="A22" s="54">
        <v>15</v>
      </c>
      <c r="B22" s="28" t="s">
        <v>34</v>
      </c>
      <c r="C22" s="41">
        <v>905</v>
      </c>
      <c r="D22" s="47">
        <f>ROUND(C22*J14,2)</f>
        <v>43537.68</v>
      </c>
      <c r="E22" s="44">
        <v>293.67</v>
      </c>
      <c r="F22" s="24">
        <f>ROUND(E22*J18,2)-0.85</f>
        <v>25836.24</v>
      </c>
      <c r="G22" s="26">
        <f>D22+F22</f>
        <v>69373.92</v>
      </c>
      <c r="H22" s="2"/>
      <c r="N22" s="13"/>
    </row>
    <row r="23" spans="1:8" ht="13.5" thickBot="1">
      <c r="A23" s="54"/>
      <c r="B23" s="29"/>
      <c r="C23" s="50"/>
      <c r="D23" s="48"/>
      <c r="E23" s="49"/>
      <c r="F23" s="25"/>
      <c r="G23" s="51"/>
      <c r="H23" s="2"/>
    </row>
    <row r="24" spans="1:9" ht="13.5" thickBot="1">
      <c r="A24" s="5"/>
      <c r="B24" s="6" t="s">
        <v>5</v>
      </c>
      <c r="C24" s="31">
        <f>SUM(C8:C23)</f>
        <v>4587.59</v>
      </c>
      <c r="D24" s="22">
        <f>SUM(D8:D23)</f>
        <v>220699.49999999997</v>
      </c>
      <c r="E24" s="22">
        <f>SUM(E8:E23)</f>
        <v>2509.6</v>
      </c>
      <c r="F24" s="23">
        <f>SUM(F8:F23)</f>
        <v>220699.49999999997</v>
      </c>
      <c r="G24" s="19">
        <f>D24+F24</f>
        <v>441398.99999999994</v>
      </c>
      <c r="H24" s="2"/>
      <c r="I24" s="103"/>
    </row>
    <row r="25" spans="1:12" ht="13.5" thickBot="1">
      <c r="A25" s="15" t="s">
        <v>73</v>
      </c>
      <c r="B25" s="8"/>
      <c r="C25" s="9"/>
      <c r="D25" s="9"/>
      <c r="E25" s="9"/>
      <c r="F25" s="10"/>
      <c r="G25" s="9"/>
      <c r="L25" s="20"/>
    </row>
    <row r="26" spans="1:12" ht="12.75">
      <c r="A26" s="15"/>
      <c r="B26" s="126" t="s">
        <v>74</v>
      </c>
      <c r="C26" s="9"/>
      <c r="D26" s="9" t="s">
        <v>69</v>
      </c>
      <c r="E26" s="9"/>
      <c r="F26" s="10"/>
      <c r="G26" s="9"/>
      <c r="L26" s="20"/>
    </row>
    <row r="27" spans="1:12" ht="13.5" thickBot="1">
      <c r="A27" s="15"/>
      <c r="B27" s="127" t="s">
        <v>68</v>
      </c>
      <c r="C27" s="20"/>
      <c r="D27" s="128" t="s">
        <v>70</v>
      </c>
      <c r="E27" s="9"/>
      <c r="F27" s="10"/>
      <c r="G27" s="9"/>
      <c r="H27" s="129"/>
      <c r="L27" s="20"/>
    </row>
    <row r="28" spans="1:7" ht="13.5" customHeight="1">
      <c r="A28" s="7"/>
      <c r="B28" s="8"/>
      <c r="C28" s="20"/>
      <c r="F28" s="10"/>
      <c r="G28" s="9"/>
    </row>
    <row r="29" spans="2:10" ht="12.75">
      <c r="B29" s="20"/>
      <c r="D29" s="13"/>
      <c r="E29" s="13"/>
      <c r="F29" s="1"/>
      <c r="G29" s="1"/>
      <c r="H29" s="20"/>
      <c r="I29" s="20"/>
      <c r="J29" s="20"/>
    </row>
    <row r="30" spans="2:10" ht="12.75">
      <c r="B30" s="20"/>
      <c r="D30" s="13"/>
      <c r="E30" s="13"/>
      <c r="F30" s="1"/>
      <c r="G30" s="1"/>
      <c r="H30" s="20"/>
      <c r="I30" s="20"/>
      <c r="J30" s="20"/>
    </row>
    <row r="31" spans="6:10" ht="12.75">
      <c r="F31" s="1"/>
      <c r="G31" s="1"/>
      <c r="H31" s="1"/>
      <c r="I31" s="1"/>
      <c r="J31" s="1"/>
    </row>
    <row r="32" spans="3:10" ht="12" customHeight="1">
      <c r="C32" s="1"/>
      <c r="D32" s="1"/>
      <c r="F32" s="1"/>
      <c r="G32" s="1"/>
      <c r="H32" s="1"/>
      <c r="I32" s="1"/>
      <c r="J32" s="1"/>
    </row>
    <row r="33" spans="3:5" ht="12.75">
      <c r="C33" s="1"/>
      <c r="D33" s="1"/>
      <c r="E33" s="1"/>
    </row>
    <row r="34" spans="2:9" ht="12.75">
      <c r="B34" s="1"/>
      <c r="C34" s="1"/>
      <c r="D34" s="1"/>
      <c r="E34" s="20"/>
      <c r="F34" s="1"/>
      <c r="G34" s="1"/>
      <c r="H34" s="1"/>
      <c r="I34" s="1"/>
    </row>
    <row r="35" spans="2:7" ht="12.75">
      <c r="B35" s="1"/>
      <c r="C35" s="1"/>
      <c r="D35" s="1"/>
      <c r="E35" s="20"/>
      <c r="F35" s="20"/>
      <c r="G35" s="20"/>
    </row>
    <row r="36" spans="2:7" ht="12.75">
      <c r="B36" s="1"/>
      <c r="C36" s="1"/>
      <c r="D36" s="1"/>
      <c r="E36" s="1"/>
      <c r="F36" s="20"/>
      <c r="G36" s="20"/>
    </row>
    <row r="37" spans="2:6" ht="12.75">
      <c r="B37" s="1"/>
      <c r="C37" s="1"/>
      <c r="D37" s="1"/>
      <c r="E37" s="1"/>
      <c r="F37" s="1"/>
    </row>
    <row r="38" spans="2:9" ht="12.75">
      <c r="B38" s="1"/>
      <c r="E38" s="1"/>
      <c r="F38" s="1"/>
      <c r="G38" s="1"/>
      <c r="H38" s="1"/>
      <c r="I38" s="1"/>
    </row>
    <row r="39" spans="6:10" ht="12.75">
      <c r="F39" s="1"/>
      <c r="G39" s="1"/>
      <c r="H39" s="1"/>
      <c r="I39" s="14"/>
      <c r="J39" s="14"/>
    </row>
    <row r="40" spans="9:10" ht="12.75">
      <c r="I40" s="14"/>
      <c r="J40" s="14"/>
    </row>
  </sheetData>
  <sheetProtection/>
  <printOptions/>
  <pageMargins left="0.2" right="0.2" top="0.24" bottom="0.28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Admin11</dc:creator>
  <cp:keywords/>
  <dc:description/>
  <cp:lastModifiedBy>Admin11</cp:lastModifiedBy>
  <cp:lastPrinted>2021-01-26T13:55:16Z</cp:lastPrinted>
  <dcterms:created xsi:type="dcterms:W3CDTF">1996-10-14T23:33:28Z</dcterms:created>
  <dcterms:modified xsi:type="dcterms:W3CDTF">2021-01-29T11:34:26Z</dcterms:modified>
  <cp:category/>
  <cp:version/>
  <cp:contentType/>
  <cp:contentStatus/>
</cp:coreProperties>
</file>