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uget aprilie mai 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<sst xmlns="http://schemas.openxmlformats.org/spreadsheetml/2006/main" count="115" uniqueCount="77">
  <si>
    <t xml:space="preserve"> Ludus </t>
  </si>
  <si>
    <t>contractat</t>
  </si>
  <si>
    <t>Trim I</t>
  </si>
  <si>
    <t>Ianuarie</t>
  </si>
  <si>
    <t>Casa de Asigurări de Sănătate Mureş</t>
  </si>
  <si>
    <t xml:space="preserve">  SC Ralmed   </t>
  </si>
  <si>
    <t xml:space="preserve"> Procardia </t>
  </si>
  <si>
    <t xml:space="preserve"> Reszana  </t>
  </si>
  <si>
    <t xml:space="preserve"> Dr. Komjatszegi </t>
  </si>
  <si>
    <t>Targu Mures</t>
  </si>
  <si>
    <t xml:space="preserve"> Maria </t>
  </si>
  <si>
    <t xml:space="preserve"> Center </t>
  </si>
  <si>
    <t xml:space="preserve"> contractat </t>
  </si>
  <si>
    <t xml:space="preserve">  contractat  </t>
  </si>
  <si>
    <t xml:space="preserve"> Total      </t>
  </si>
  <si>
    <t>recuperare</t>
  </si>
  <si>
    <t xml:space="preserve"> Rheum - Care </t>
  </si>
  <si>
    <t>Sorel&amp;</t>
  </si>
  <si>
    <t>Sorela</t>
  </si>
  <si>
    <t xml:space="preserve"> Diretor executiv al Directiei relatii contractuale</t>
  </si>
  <si>
    <t>SC Salinele</t>
  </si>
  <si>
    <t>Roman SRL</t>
  </si>
  <si>
    <t xml:space="preserve">SC Ale </t>
  </si>
  <si>
    <t xml:space="preserve">Fiziomed </t>
  </si>
  <si>
    <t>Plus SRL</t>
  </si>
  <si>
    <t xml:space="preserve">SC Dr. Szasz </t>
  </si>
  <si>
    <t>Center SRL</t>
  </si>
  <si>
    <t xml:space="preserve">Rehab </t>
  </si>
  <si>
    <t>Serviciul Decontare Servicii Medicale</t>
  </si>
  <si>
    <t>Serviciul  Decontare Servicii Medicale</t>
  </si>
  <si>
    <t>de Urg</t>
  </si>
  <si>
    <t xml:space="preserve">Spit. Cl.Jud. </t>
  </si>
  <si>
    <t xml:space="preserve">Valer Russu </t>
  </si>
  <si>
    <t xml:space="preserve"> Spit. Or.</t>
  </si>
  <si>
    <t xml:space="preserve"> CMI Dr. Dabija </t>
  </si>
  <si>
    <t xml:space="preserve"> Total</t>
  </si>
  <si>
    <t xml:space="preserve">      Director executiv al Directiei Economice</t>
  </si>
  <si>
    <t>Februarie</t>
  </si>
  <si>
    <t>Avizat,</t>
  </si>
  <si>
    <t xml:space="preserve">             Director -  General</t>
  </si>
  <si>
    <t xml:space="preserve">                      Aprobat,</t>
  </si>
  <si>
    <t xml:space="preserve">             Ec. Sanda - Maria PORUȚIU</t>
  </si>
  <si>
    <t xml:space="preserve">                         Ec. Rodica BIRO</t>
  </si>
  <si>
    <t xml:space="preserve">                Ec. Szollosi Erika </t>
  </si>
  <si>
    <t>Șef Serviciu Decontare Servicii Medicale</t>
  </si>
  <si>
    <t>Martie</t>
  </si>
  <si>
    <t>SC San</t>
  </si>
  <si>
    <t>Sylvan SRL</t>
  </si>
  <si>
    <t>Fundația</t>
  </si>
  <si>
    <t xml:space="preserve">Centru </t>
  </si>
  <si>
    <t>Medical SRL</t>
  </si>
  <si>
    <t xml:space="preserve"> SC Dora </t>
  </si>
  <si>
    <t>Medicals SRL</t>
  </si>
  <si>
    <t>SCM</t>
  </si>
  <si>
    <t xml:space="preserve">SC Centru </t>
  </si>
  <si>
    <t>Medical</t>
  </si>
  <si>
    <t>Top Med SRL</t>
  </si>
  <si>
    <t>SC Băile</t>
  </si>
  <si>
    <t>Sărate</t>
  </si>
  <si>
    <t>SRL</t>
  </si>
  <si>
    <t>Aprilie</t>
  </si>
  <si>
    <t>Mai</t>
  </si>
  <si>
    <t>Trim II</t>
  </si>
  <si>
    <t>An 2021</t>
  </si>
  <si>
    <t>Dim Martie</t>
  </si>
  <si>
    <t>Redis Aprilie</t>
  </si>
  <si>
    <t>Diminuat</t>
  </si>
  <si>
    <t>Total contractat</t>
  </si>
  <si>
    <t xml:space="preserve">                                                      SC SALINELE ROMAN SRL</t>
  </si>
  <si>
    <t xml:space="preserve">                               </t>
  </si>
  <si>
    <t xml:space="preserve"> Verificat/Intocmit , S. A.</t>
  </si>
  <si>
    <t>TOTAL</t>
  </si>
  <si>
    <t xml:space="preserve">                  Anexa 1</t>
  </si>
  <si>
    <t xml:space="preserve">Ec.Manuel - Augustin BUTIULCA </t>
  </si>
  <si>
    <t>Diminuare luna martie 2021 redistribuire luna aprilie 2021</t>
  </si>
  <si>
    <t xml:space="preserve">     Anexa 2</t>
  </si>
  <si>
    <t xml:space="preserve">         Anexa 2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</si>
</sst>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(* #,##0.0_);_(* \(#,##0.0\);_(* &quot;-&quot;??_);_(@_)"/>
    <numFmt numFmtId="182" formatCode="_(* #,##0.000_);_(* \(#,##0.000\);_(* &quot;-&quot;??_);_(@_)"/>
    <numFmt numFmtId="183" formatCode="[$-409]dddd\,\ mmmm\ d\,\ yyyy"/>
    <numFmt numFmtId="184" formatCode="[$-409]h:mm:ss\ AM/PM"/>
    <numFmt numFmtId="185" formatCode="0.00_);\(0.00\)"/>
    <numFmt numFmtId="186" formatCode="0.000"/>
    <numFmt numFmtId="187" formatCode="0.0000"/>
    <numFmt numFmtId="188" formatCode="_(* #,##0.0_);_(* \(#,##0.0\);_(* &quot;-&quot;_);_(@_)"/>
    <numFmt numFmtId="189" formatCode="_(* #,##0.00_);_(* \(#,##0.00\);_(* &quot;-&quot;_);_(@_)"/>
    <numFmt numFmtId="190" formatCode="_(* #,##0.000_);_(* \(#,##0.000\);_(* &quot;-&quot;_);_(@_)"/>
    <numFmt numFmtId="191" formatCode="_(* #,##0.0000_);_(* \(#,##0.0000\);_(* &quot;-&quot;_);_(@_)"/>
    <numFmt numFmtId="192" formatCode="_(* #,##0.00000_);_(* \(#,##0.00000\);_(* &quot;-&quot;_);_(@_)"/>
    <numFmt numFmtId="193" formatCode="_(* #,##0.000000_);_(* \(#,##0.000000\);_(* &quot;-&quot;_);_(@_)"/>
    <numFmt numFmtId="194" formatCode="_(* #,##0.0000_);_(* \(#,##0.0000\);_(* &quot;-&quot;????_);_(@_)"/>
    <numFmt numFmtId="195" formatCode="#,##0.0_);\(#,##0.0\)"/>
    <numFmt numFmtId="196" formatCode="[$-418]dddd\,\ d\ mmmm\ yyyy"/>
    <numFmt numFmtId="197" formatCode="_(* #,##0.000_);_(* \(#,##0.000\);_(* &quot;-&quot;????_);_(@_)"/>
    <numFmt numFmtId="198" formatCode="_(* #,##0.00_);_(* \(#,##0.00\);_(* &quot;-&quot;????_);_(@_)"/>
  </numFmts>
  <fonts count="3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194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179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3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4" fontId="0" fillId="33" borderId="10" xfId="0" applyNumberForma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0" fontId="1" fillId="8" borderId="10" xfId="0" applyFont="1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4" fontId="1" fillId="8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 horizontal="right"/>
    </xf>
    <xf numFmtId="198" fontId="1" fillId="33" borderId="10" xfId="0" applyNumberFormat="1" applyFont="1" applyFill="1" applyBorder="1" applyAlignment="1">
      <alignment/>
    </xf>
    <xf numFmtId="198" fontId="1" fillId="33" borderId="10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/>
    </xf>
    <xf numFmtId="4" fontId="0" fillId="8" borderId="10" xfId="0" applyNumberFormat="1" applyFill="1" applyBorder="1" applyAlignment="1">
      <alignment/>
    </xf>
    <xf numFmtId="0" fontId="0" fillId="8" borderId="1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14" borderId="10" xfId="0" applyFont="1" applyFill="1" applyBorder="1" applyAlignment="1">
      <alignment horizontal="right"/>
    </xf>
    <xf numFmtId="0" fontId="1" fillId="14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zoomScalePageLayoutView="0" workbookViewId="0" topLeftCell="M1">
      <selection activeCell="S1" sqref="S1:U5"/>
    </sheetView>
  </sheetViews>
  <sheetFormatPr defaultColWidth="9.140625" defaultRowHeight="12.75"/>
  <cols>
    <col min="1" max="1" width="10.421875" style="0" customWidth="1"/>
    <col min="2" max="2" width="13.421875" style="0" customWidth="1"/>
    <col min="3" max="4" width="13.28125" style="0" customWidth="1"/>
    <col min="5" max="5" width="11.57421875" style="0" customWidth="1"/>
    <col min="6" max="6" width="12.8515625" style="0" customWidth="1"/>
    <col min="7" max="7" width="14.421875" style="0" customWidth="1"/>
    <col min="8" max="8" width="11.28125" style="0" customWidth="1"/>
    <col min="9" max="9" width="12.00390625" style="0" customWidth="1"/>
    <col min="10" max="10" width="11.57421875" style="0" customWidth="1"/>
    <col min="11" max="11" width="12.28125" style="0" customWidth="1"/>
    <col min="12" max="12" width="11.140625" style="0" customWidth="1"/>
    <col min="13" max="13" width="12.421875" style="0" customWidth="1"/>
    <col min="14" max="14" width="11.421875" style="0" customWidth="1"/>
    <col min="15" max="15" width="13.421875" style="0" customWidth="1"/>
    <col min="16" max="17" width="11.8515625" style="0" customWidth="1"/>
    <col min="18" max="18" width="13.28125" style="0" customWidth="1"/>
    <col min="19" max="19" width="15.8515625" style="0" customWidth="1"/>
    <col min="20" max="20" width="13.7109375" style="0" customWidth="1"/>
    <col min="21" max="21" width="15.00390625" style="0" bestFit="1" customWidth="1"/>
  </cols>
  <sheetData>
    <row r="1" spans="1:14" ht="12.75">
      <c r="A1" s="1" t="s">
        <v>4</v>
      </c>
      <c r="B1" s="1"/>
      <c r="C1" s="1"/>
      <c r="L1" s="1" t="s">
        <v>4</v>
      </c>
      <c r="M1" s="1"/>
      <c r="N1" s="1"/>
    </row>
    <row r="2" spans="1:20" ht="12.75">
      <c r="A2" s="1" t="s">
        <v>28</v>
      </c>
      <c r="B2" s="1"/>
      <c r="C2" s="1"/>
      <c r="H2" s="1"/>
      <c r="I2" s="1"/>
      <c r="J2" s="1"/>
      <c r="K2" s="1"/>
      <c r="L2" s="1" t="s">
        <v>29</v>
      </c>
      <c r="M2" s="1"/>
      <c r="N2" s="1"/>
      <c r="S2" s="1"/>
      <c r="T2" s="20"/>
    </row>
    <row r="3" spans="1:20" ht="12.75">
      <c r="A3" s="1"/>
      <c r="B3" s="1"/>
      <c r="C3" s="1"/>
      <c r="H3" s="1"/>
      <c r="I3" s="1"/>
      <c r="J3" s="1"/>
      <c r="K3" s="1"/>
      <c r="S3" s="1"/>
      <c r="T3" s="1"/>
    </row>
    <row r="4" spans="8:20" ht="12.75">
      <c r="H4" s="1"/>
      <c r="I4" s="1"/>
      <c r="J4" s="1"/>
      <c r="K4" s="1"/>
      <c r="S4" s="1"/>
      <c r="T4" s="1"/>
    </row>
    <row r="5" spans="8:20" ht="12.75">
      <c r="H5" s="1"/>
      <c r="I5" s="1"/>
      <c r="J5" s="1"/>
      <c r="K5" s="1"/>
      <c r="S5" s="1"/>
      <c r="T5" s="1"/>
    </row>
    <row r="6" spans="8:20" ht="12.75">
      <c r="H6" s="1"/>
      <c r="I6" s="1"/>
      <c r="J6" s="1"/>
      <c r="K6" s="1"/>
      <c r="S6" s="1"/>
      <c r="T6" s="1"/>
    </row>
    <row r="7" spans="8:20" ht="12.75">
      <c r="H7" s="1"/>
      <c r="I7" s="1"/>
      <c r="J7" s="1"/>
      <c r="K7" s="1"/>
      <c r="S7" s="1"/>
      <c r="T7" s="1"/>
    </row>
    <row r="8" spans="1:20" ht="12.75">
      <c r="A8" s="1" t="s">
        <v>74</v>
      </c>
      <c r="B8" s="1"/>
      <c r="C8" s="1"/>
      <c r="D8" s="1"/>
      <c r="E8" s="3"/>
      <c r="F8" s="3"/>
      <c r="G8" s="3"/>
      <c r="H8" s="3"/>
      <c r="J8" s="3"/>
      <c r="K8" s="5" t="s">
        <v>75</v>
      </c>
      <c r="L8" s="1" t="s">
        <v>74</v>
      </c>
      <c r="M8" s="1"/>
      <c r="N8" s="1"/>
      <c r="O8" s="1"/>
      <c r="P8" s="1"/>
      <c r="Q8" s="1"/>
      <c r="R8" s="5"/>
      <c r="S8" s="3"/>
      <c r="T8" s="5" t="s">
        <v>76</v>
      </c>
    </row>
    <row r="9" spans="1:20" ht="12.75">
      <c r="A9" s="2"/>
      <c r="B9" s="6" t="s">
        <v>31</v>
      </c>
      <c r="C9" s="6" t="s">
        <v>33</v>
      </c>
      <c r="D9" s="6" t="s">
        <v>34</v>
      </c>
      <c r="E9" s="6" t="s">
        <v>51</v>
      </c>
      <c r="F9" s="21" t="s">
        <v>5</v>
      </c>
      <c r="G9" s="21" t="s">
        <v>48</v>
      </c>
      <c r="H9" s="6" t="s">
        <v>46</v>
      </c>
      <c r="I9" s="6" t="s">
        <v>53</v>
      </c>
      <c r="J9" s="29" t="s">
        <v>54</v>
      </c>
      <c r="K9" s="4" t="s">
        <v>57</v>
      </c>
      <c r="L9" s="4"/>
      <c r="M9" s="6" t="s">
        <v>7</v>
      </c>
      <c r="N9" s="6" t="s">
        <v>17</v>
      </c>
      <c r="O9" s="6" t="s">
        <v>20</v>
      </c>
      <c r="P9" s="6" t="s">
        <v>22</v>
      </c>
      <c r="Q9" s="6" t="s">
        <v>25</v>
      </c>
      <c r="R9" s="6" t="s">
        <v>14</v>
      </c>
      <c r="S9" s="4" t="s">
        <v>8</v>
      </c>
      <c r="T9" s="6" t="s">
        <v>35</v>
      </c>
    </row>
    <row r="10" spans="1:20" ht="12.75">
      <c r="A10" s="2"/>
      <c r="B10" s="6" t="s">
        <v>30</v>
      </c>
      <c r="C10" s="6" t="s">
        <v>32</v>
      </c>
      <c r="D10" s="6" t="s">
        <v>10</v>
      </c>
      <c r="E10" s="6" t="s">
        <v>52</v>
      </c>
      <c r="F10" s="6" t="s">
        <v>49</v>
      </c>
      <c r="G10" s="21" t="s">
        <v>16</v>
      </c>
      <c r="H10" s="6" t="s">
        <v>47</v>
      </c>
      <c r="I10" s="6" t="s">
        <v>6</v>
      </c>
      <c r="J10" s="29" t="s">
        <v>55</v>
      </c>
      <c r="K10" s="4" t="s">
        <v>58</v>
      </c>
      <c r="L10" s="4"/>
      <c r="M10" s="6" t="s">
        <v>11</v>
      </c>
      <c r="N10" s="6" t="s">
        <v>18</v>
      </c>
      <c r="O10" s="6" t="s">
        <v>21</v>
      </c>
      <c r="P10" s="6" t="s">
        <v>23</v>
      </c>
      <c r="Q10" s="6" t="s">
        <v>27</v>
      </c>
      <c r="R10" s="6" t="s">
        <v>15</v>
      </c>
      <c r="S10" s="4"/>
      <c r="T10" s="6">
        <v>2021</v>
      </c>
    </row>
    <row r="11" spans="1:20" ht="12.75">
      <c r="A11" s="4">
        <v>2021</v>
      </c>
      <c r="B11" s="6" t="s">
        <v>9</v>
      </c>
      <c r="C11" s="6" t="s">
        <v>0</v>
      </c>
      <c r="D11" s="7"/>
      <c r="E11" s="7"/>
      <c r="F11" s="6" t="s">
        <v>50</v>
      </c>
      <c r="G11" s="2"/>
      <c r="H11" s="7"/>
      <c r="I11" s="2"/>
      <c r="J11" s="29" t="s">
        <v>56</v>
      </c>
      <c r="K11" s="30" t="s">
        <v>59</v>
      </c>
      <c r="L11" s="4">
        <v>2021</v>
      </c>
      <c r="M11" s="7"/>
      <c r="N11" s="2"/>
      <c r="O11" s="7"/>
      <c r="P11" s="6" t="s">
        <v>24</v>
      </c>
      <c r="Q11" s="6" t="s">
        <v>26</v>
      </c>
      <c r="R11" s="7"/>
      <c r="S11" s="2"/>
      <c r="T11" s="2"/>
    </row>
    <row r="12" spans="1:20" ht="12.75">
      <c r="A12" s="4"/>
      <c r="B12" s="6"/>
      <c r="C12" s="6"/>
      <c r="D12" s="7"/>
      <c r="E12" s="7"/>
      <c r="F12" s="2"/>
      <c r="G12" s="2"/>
      <c r="H12" s="2"/>
      <c r="I12" s="2"/>
      <c r="J12" s="2"/>
      <c r="K12" s="2"/>
      <c r="L12" s="4"/>
      <c r="M12" s="7"/>
      <c r="N12" s="2"/>
      <c r="O12" s="7"/>
      <c r="P12" s="6"/>
      <c r="Q12" s="6"/>
      <c r="R12" s="7"/>
      <c r="S12" s="2"/>
      <c r="T12" s="2"/>
    </row>
    <row r="13" spans="1:20" ht="12.75">
      <c r="A13" s="2"/>
      <c r="B13" s="6" t="s">
        <v>12</v>
      </c>
      <c r="C13" s="6" t="s">
        <v>12</v>
      </c>
      <c r="D13" s="6" t="s">
        <v>12</v>
      </c>
      <c r="E13" s="6" t="s">
        <v>12</v>
      </c>
      <c r="F13" s="4" t="s">
        <v>12</v>
      </c>
      <c r="G13" s="6" t="s">
        <v>12</v>
      </c>
      <c r="H13" s="4" t="s">
        <v>12</v>
      </c>
      <c r="I13" s="4" t="s">
        <v>12</v>
      </c>
      <c r="J13" s="4" t="s">
        <v>12</v>
      </c>
      <c r="K13" s="6" t="s">
        <v>12</v>
      </c>
      <c r="L13" s="4"/>
      <c r="M13" s="21" t="s">
        <v>1</v>
      </c>
      <c r="N13" s="21" t="s">
        <v>1</v>
      </c>
      <c r="O13" s="21" t="s">
        <v>1</v>
      </c>
      <c r="P13" s="21" t="s">
        <v>1</v>
      </c>
      <c r="Q13" s="21" t="s">
        <v>1</v>
      </c>
      <c r="R13" s="21" t="s">
        <v>12</v>
      </c>
      <c r="S13" s="21" t="s">
        <v>13</v>
      </c>
      <c r="T13" s="6" t="s">
        <v>13</v>
      </c>
    </row>
    <row r="14" spans="1:21" ht="12.75">
      <c r="A14" s="9" t="s">
        <v>3</v>
      </c>
      <c r="B14" s="8">
        <f>50451.24-22456.74</f>
        <v>27994.499999999996</v>
      </c>
      <c r="C14" s="8">
        <f>14952.59-22.59</f>
        <v>14930</v>
      </c>
      <c r="D14" s="8">
        <f>13729.5-6.5</f>
        <v>13723</v>
      </c>
      <c r="E14" s="8">
        <f>7709.98-26.98</f>
        <v>7683</v>
      </c>
      <c r="F14" s="8">
        <f>17351.04-5.04</f>
        <v>17346</v>
      </c>
      <c r="G14" s="8">
        <f>24882.32-27.32</f>
        <v>24855</v>
      </c>
      <c r="H14" s="8">
        <f>10518.34-342.34</f>
        <v>10176</v>
      </c>
      <c r="I14" s="8">
        <f>62830.4-15584.9</f>
        <v>47245.5</v>
      </c>
      <c r="J14" s="8">
        <f>23315.2-5.2</f>
        <v>23310</v>
      </c>
      <c r="K14" s="8">
        <f>37170.36-15.36</f>
        <v>37155</v>
      </c>
      <c r="L14" s="9" t="s">
        <v>3</v>
      </c>
      <c r="M14" s="22">
        <f>65339.08-3833.08</f>
        <v>61506</v>
      </c>
      <c r="N14" s="22">
        <f>11575.24-22.24</f>
        <v>11553</v>
      </c>
      <c r="O14" s="22">
        <f>17244.68-294.68</f>
        <v>16950</v>
      </c>
      <c r="P14" s="22">
        <f>14955.12-27.12</f>
        <v>14928</v>
      </c>
      <c r="Q14" s="22">
        <f>69373.92-187.92</f>
        <v>69186</v>
      </c>
      <c r="R14" s="22">
        <f>P35+N14+M14+K14+J14+I14+H14+G14+F14+E14+D14+C14+B14+O14+P14+Q14</f>
        <v>398541</v>
      </c>
      <c r="S14" s="22">
        <f>2601-371</f>
        <v>2230</v>
      </c>
      <c r="T14" s="22">
        <f>R14+S14</f>
        <v>400771</v>
      </c>
      <c r="U14" s="11"/>
    </row>
    <row r="15" spans="1:21" ht="12.75">
      <c r="A15" s="9" t="s">
        <v>37</v>
      </c>
      <c r="B15" s="8">
        <v>45982.5</v>
      </c>
      <c r="C15" s="8">
        <v>9862</v>
      </c>
      <c r="D15" s="8">
        <f>13729.5+6.5</f>
        <v>13736</v>
      </c>
      <c r="E15" s="8">
        <v>7524</v>
      </c>
      <c r="F15" s="8">
        <v>17352</v>
      </c>
      <c r="G15" s="8">
        <v>24885</v>
      </c>
      <c r="H15" s="8">
        <v>10072</v>
      </c>
      <c r="I15" s="8">
        <v>71111.5</v>
      </c>
      <c r="J15" s="8">
        <v>23250</v>
      </c>
      <c r="K15" s="8">
        <v>37179</v>
      </c>
      <c r="L15" s="9" t="s">
        <v>37</v>
      </c>
      <c r="M15" s="22">
        <v>69156</v>
      </c>
      <c r="N15" s="22">
        <v>11580</v>
      </c>
      <c r="O15" s="22">
        <v>17254.5</v>
      </c>
      <c r="P15" s="22">
        <v>14862</v>
      </c>
      <c r="Q15" s="22">
        <v>69558</v>
      </c>
      <c r="R15" s="22">
        <f>B15+C15+D15+E15+F15+G15+H15+I15+J15+K15+M15+N15+O15+P15+Q15-0.02</f>
        <v>443364.48</v>
      </c>
      <c r="S15" s="22">
        <v>1338</v>
      </c>
      <c r="T15" s="22">
        <f>R15+S15</f>
        <v>444702.48</v>
      </c>
      <c r="U15" s="11"/>
    </row>
    <row r="16" spans="1:21" ht="12.75">
      <c r="A16" s="9" t="s">
        <v>45</v>
      </c>
      <c r="B16" s="8">
        <f>76946.02-26185.02</f>
        <v>50761</v>
      </c>
      <c r="C16" s="8">
        <f>19852.74-5238.24</f>
        <v>14614.500000000002</v>
      </c>
      <c r="D16" s="8">
        <f>13623.84-20.84</f>
        <v>13603</v>
      </c>
      <c r="E16" s="8">
        <f>7821.28-123.28</f>
        <v>7698</v>
      </c>
      <c r="F16" s="8">
        <f>16079.14-29.14</f>
        <v>16050</v>
      </c>
      <c r="G16" s="8">
        <f>24560.66-20.66</f>
        <v>24540</v>
      </c>
      <c r="H16" s="8">
        <f>11172.38-1250.38</f>
        <v>9922</v>
      </c>
      <c r="I16" s="8">
        <f>69197.26-25.26</f>
        <v>69172</v>
      </c>
      <c r="J16" s="8">
        <f>23054.94-135.94</f>
        <v>22919</v>
      </c>
      <c r="K16" s="8">
        <f>37310.16-17.16</f>
        <v>37293</v>
      </c>
      <c r="L16" s="9" t="s">
        <v>45</v>
      </c>
      <c r="M16" s="22">
        <f>67023.8-3.8</f>
        <v>67020</v>
      </c>
      <c r="N16" s="22">
        <f>11434.42-34.42</f>
        <v>11400</v>
      </c>
      <c r="O16" s="22">
        <f>17298-22.5</f>
        <v>17275.5</v>
      </c>
      <c r="P16" s="22">
        <f>14867.44-5.44</f>
        <v>14862</v>
      </c>
      <c r="Q16" s="22">
        <f>70990.8-4.8</f>
        <v>70986</v>
      </c>
      <c r="R16" s="22">
        <f>P37+N16+M16+K16+J16+I16+H16+G16+F16+E16+D16+C16+B16+O16+P16+Q16</f>
        <v>448116</v>
      </c>
      <c r="S16" s="22">
        <f>4235-2490</f>
        <v>1745</v>
      </c>
      <c r="T16" s="22">
        <f>R16+S16</f>
        <v>449861</v>
      </c>
      <c r="U16" s="11"/>
    </row>
    <row r="17" spans="1:21" ht="12.75">
      <c r="A17" s="26" t="s">
        <v>2</v>
      </c>
      <c r="B17" s="27">
        <f>B14+B15+B16</f>
        <v>124738</v>
      </c>
      <c r="C17" s="27">
        <f aca="true" t="shared" si="0" ref="C17:K17">C14+C15+C16</f>
        <v>39406.5</v>
      </c>
      <c r="D17" s="27">
        <f t="shared" si="0"/>
        <v>41062</v>
      </c>
      <c r="E17" s="27">
        <f t="shared" si="0"/>
        <v>22905</v>
      </c>
      <c r="F17" s="27">
        <f t="shared" si="0"/>
        <v>50748</v>
      </c>
      <c r="G17" s="27">
        <f t="shared" si="0"/>
        <v>74280</v>
      </c>
      <c r="H17" s="27">
        <f t="shared" si="0"/>
        <v>30170</v>
      </c>
      <c r="I17" s="27">
        <f t="shared" si="0"/>
        <v>187529</v>
      </c>
      <c r="J17" s="27">
        <f t="shared" si="0"/>
        <v>69479</v>
      </c>
      <c r="K17" s="27">
        <f t="shared" si="0"/>
        <v>111627</v>
      </c>
      <c r="L17" s="27" t="s">
        <v>2</v>
      </c>
      <c r="M17" s="28">
        <f aca="true" t="shared" si="1" ref="M17:T17">M14+M15+M16</f>
        <v>197682</v>
      </c>
      <c r="N17" s="28">
        <f t="shared" si="1"/>
        <v>34533</v>
      </c>
      <c r="O17" s="28">
        <f t="shared" si="1"/>
        <v>51480</v>
      </c>
      <c r="P17" s="28">
        <f t="shared" si="1"/>
        <v>44652</v>
      </c>
      <c r="Q17" s="28">
        <f t="shared" si="1"/>
        <v>209730</v>
      </c>
      <c r="R17" s="28">
        <f t="shared" si="1"/>
        <v>1290021.48</v>
      </c>
      <c r="S17" s="28">
        <f t="shared" si="1"/>
        <v>5313</v>
      </c>
      <c r="T17" s="28">
        <f t="shared" si="1"/>
        <v>1295334.48</v>
      </c>
      <c r="U17" s="11"/>
    </row>
    <row r="18" spans="1:21" ht="12.75">
      <c r="A18" s="9" t="s">
        <v>60</v>
      </c>
      <c r="B18" s="31">
        <f>49752.16+26185.02</f>
        <v>75937.18000000001</v>
      </c>
      <c r="C18" s="31">
        <f>14695.56+5238.24</f>
        <v>19933.8</v>
      </c>
      <c r="D18" s="31">
        <f>13579.88+20.84</f>
        <v>13600.72</v>
      </c>
      <c r="E18" s="31">
        <f>7577.1+123.28</f>
        <v>7700.38</v>
      </c>
      <c r="F18" s="31">
        <f>17051.56+29.14</f>
        <v>17080.7</v>
      </c>
      <c r="G18" s="31">
        <f>24454.18+20.66</f>
        <v>24474.84</v>
      </c>
      <c r="H18" s="31">
        <f>10336.84+1250.38</f>
        <v>11587.220000000001</v>
      </c>
      <c r="I18" s="31">
        <f>63233.76+25.26</f>
        <v>63259.020000000004</v>
      </c>
      <c r="J18" s="31">
        <f>22914.32+135.94</f>
        <v>23050.26</v>
      </c>
      <c r="K18" s="31">
        <f>37146.98+17.16</f>
        <v>37164.14000000001</v>
      </c>
      <c r="L18" s="31" t="s">
        <v>60</v>
      </c>
      <c r="M18" s="32">
        <f>66849.36+3.8</f>
        <v>66853.16</v>
      </c>
      <c r="N18" s="32">
        <f>11376.06+34.42</f>
        <v>11410.48</v>
      </c>
      <c r="O18" s="32">
        <f>16947.68-2210.91+22.5</f>
        <v>14759.27</v>
      </c>
      <c r="P18" s="32">
        <f>14697.84+5.44</f>
        <v>14703.28</v>
      </c>
      <c r="Q18" s="32">
        <f>70815.04+4.8</f>
        <v>70819.84</v>
      </c>
      <c r="R18" s="32">
        <f>B18+C18+D18+E18+F18+G18+H18+I18+J18+K18+M18+N18+O18+P18+Q18</f>
        <v>472334.29000000004</v>
      </c>
      <c r="S18" s="32">
        <f>2601+2490</f>
        <v>5091</v>
      </c>
      <c r="T18" s="32">
        <f>R18+S18</f>
        <v>477425.29000000004</v>
      </c>
      <c r="U18" s="11"/>
    </row>
    <row r="19" spans="1:21" ht="12.75">
      <c r="A19" s="9" t="s">
        <v>61</v>
      </c>
      <c r="B19" s="31">
        <v>49752.16</v>
      </c>
      <c r="C19" s="31">
        <v>14695.56</v>
      </c>
      <c r="D19" s="31">
        <v>13579.88</v>
      </c>
      <c r="E19" s="31">
        <v>7577.1</v>
      </c>
      <c r="F19" s="31">
        <v>17051.56</v>
      </c>
      <c r="G19" s="31">
        <v>24454.18</v>
      </c>
      <c r="H19" s="31">
        <v>10336.84</v>
      </c>
      <c r="I19" s="31">
        <v>63233.76</v>
      </c>
      <c r="J19" s="31">
        <v>22914.32</v>
      </c>
      <c r="K19" s="31">
        <v>37146.98</v>
      </c>
      <c r="L19" s="31" t="s">
        <v>61</v>
      </c>
      <c r="M19" s="32">
        <v>66849.36</v>
      </c>
      <c r="N19" s="32">
        <v>11376.06</v>
      </c>
      <c r="O19" s="32">
        <f>16947.68-2284.63</f>
        <v>14663.05</v>
      </c>
      <c r="P19" s="32">
        <v>14697.84</v>
      </c>
      <c r="Q19" s="32">
        <v>70815.04</v>
      </c>
      <c r="R19" s="32">
        <f>B19+C19+D19+E19+F19+G19+H19+I19+J19+K19+M19+N19+O19+P19+Q19</f>
        <v>439143.69</v>
      </c>
      <c r="S19" s="32">
        <v>2601</v>
      </c>
      <c r="T19" s="32">
        <f>R19+S19</f>
        <v>441744.69</v>
      </c>
      <c r="U19" s="11"/>
    </row>
    <row r="20" spans="1:21" ht="12.75">
      <c r="A20" s="9" t="s">
        <v>62</v>
      </c>
      <c r="B20" s="33">
        <f aca="true" t="shared" si="2" ref="B20:K20">B18+B19</f>
        <v>125689.34000000001</v>
      </c>
      <c r="C20" s="33">
        <f t="shared" si="2"/>
        <v>34629.36</v>
      </c>
      <c r="D20" s="33">
        <f t="shared" si="2"/>
        <v>27180.6</v>
      </c>
      <c r="E20" s="33">
        <f t="shared" si="2"/>
        <v>15277.48</v>
      </c>
      <c r="F20" s="33">
        <f t="shared" si="2"/>
        <v>34132.26</v>
      </c>
      <c r="G20" s="33">
        <f t="shared" si="2"/>
        <v>48929.020000000004</v>
      </c>
      <c r="H20" s="33">
        <f t="shared" si="2"/>
        <v>21924.06</v>
      </c>
      <c r="I20" s="33">
        <f t="shared" si="2"/>
        <v>126492.78</v>
      </c>
      <c r="J20" s="33">
        <f t="shared" si="2"/>
        <v>45964.58</v>
      </c>
      <c r="K20" s="33">
        <f t="shared" si="2"/>
        <v>74311.12000000001</v>
      </c>
      <c r="L20" s="33" t="s">
        <v>62</v>
      </c>
      <c r="M20" s="34">
        <f aca="true" t="shared" si="3" ref="M20:T20">M18+M19</f>
        <v>133702.52000000002</v>
      </c>
      <c r="N20" s="34">
        <f t="shared" si="3"/>
        <v>22786.54</v>
      </c>
      <c r="O20" s="34">
        <f t="shared" si="3"/>
        <v>29422.32</v>
      </c>
      <c r="P20" s="34">
        <f t="shared" si="3"/>
        <v>29401.120000000003</v>
      </c>
      <c r="Q20" s="34">
        <f t="shared" si="3"/>
        <v>141634.88</v>
      </c>
      <c r="R20" s="34">
        <f t="shared" si="3"/>
        <v>911477.98</v>
      </c>
      <c r="S20" s="34">
        <f t="shared" si="3"/>
        <v>7692</v>
      </c>
      <c r="T20" s="34">
        <f t="shared" si="3"/>
        <v>919169.98</v>
      </c>
      <c r="U20" s="11"/>
    </row>
    <row r="21" spans="1:21" ht="15.75" customHeight="1">
      <c r="A21" s="9" t="s">
        <v>63</v>
      </c>
      <c r="B21" s="33">
        <f>B17+B20</f>
        <v>250427.34000000003</v>
      </c>
      <c r="C21" s="33">
        <f>C17+C20</f>
        <v>74035.86</v>
      </c>
      <c r="D21" s="33">
        <f aca="true" t="shared" si="4" ref="D21:K21">D17+D20</f>
        <v>68242.6</v>
      </c>
      <c r="E21" s="33">
        <f t="shared" si="4"/>
        <v>38182.479999999996</v>
      </c>
      <c r="F21" s="33">
        <f t="shared" si="4"/>
        <v>84880.26000000001</v>
      </c>
      <c r="G21" s="33">
        <f t="shared" si="4"/>
        <v>123209.02</v>
      </c>
      <c r="H21" s="33">
        <f t="shared" si="4"/>
        <v>52094.06</v>
      </c>
      <c r="I21" s="33">
        <f t="shared" si="4"/>
        <v>314021.78</v>
      </c>
      <c r="J21" s="33">
        <f t="shared" si="4"/>
        <v>115443.58</v>
      </c>
      <c r="K21" s="33">
        <f t="shared" si="4"/>
        <v>185938.12</v>
      </c>
      <c r="L21" s="33" t="s">
        <v>63</v>
      </c>
      <c r="M21" s="34">
        <f aca="true" t="shared" si="5" ref="M21:T21">M17+M20</f>
        <v>331384.52</v>
      </c>
      <c r="N21" s="34">
        <f t="shared" si="5"/>
        <v>57319.54</v>
      </c>
      <c r="O21" s="34">
        <f t="shared" si="5"/>
        <v>80902.32</v>
      </c>
      <c r="P21" s="34">
        <f t="shared" si="5"/>
        <v>74053.12</v>
      </c>
      <c r="Q21" s="34">
        <f t="shared" si="5"/>
        <v>351364.88</v>
      </c>
      <c r="R21" s="34">
        <f t="shared" si="5"/>
        <v>2201499.46</v>
      </c>
      <c r="S21" s="34">
        <f t="shared" si="5"/>
        <v>13005</v>
      </c>
      <c r="T21" s="34">
        <f t="shared" si="5"/>
        <v>2214504.46</v>
      </c>
      <c r="U21" s="11"/>
    </row>
    <row r="22" spans="1:21" ht="15.75" customHeight="1">
      <c r="A22" s="26" t="s">
        <v>64</v>
      </c>
      <c r="B22" s="35">
        <v>-26185.02</v>
      </c>
      <c r="C22" s="35">
        <v>-5238.24</v>
      </c>
      <c r="D22" s="35">
        <v>-20.84</v>
      </c>
      <c r="E22" s="35">
        <v>-123.28</v>
      </c>
      <c r="F22" s="35">
        <v>-29.14</v>
      </c>
      <c r="G22" s="35">
        <v>-20.66</v>
      </c>
      <c r="H22" s="35">
        <v>-1250.38</v>
      </c>
      <c r="I22" s="35">
        <v>-25.26</v>
      </c>
      <c r="J22" s="35">
        <v>-135.94</v>
      </c>
      <c r="K22" s="35">
        <v>-17.16</v>
      </c>
      <c r="L22" s="27" t="s">
        <v>64</v>
      </c>
      <c r="M22" s="36">
        <v>-3.8</v>
      </c>
      <c r="N22" s="36">
        <v>-34.42</v>
      </c>
      <c r="O22" s="36">
        <v>-22.5</v>
      </c>
      <c r="P22" s="36">
        <v>-5.44</v>
      </c>
      <c r="Q22" s="36">
        <v>-4.8</v>
      </c>
      <c r="R22" s="36">
        <f>B22+C22+D22+E22+F22+G22+H22+I22+J22+K22+M22+N22+O22+P22+Q22</f>
        <v>-33116.88000000001</v>
      </c>
      <c r="S22" s="36">
        <v>-2490</v>
      </c>
      <c r="T22" s="36">
        <f>R22+S22</f>
        <v>-35606.88000000001</v>
      </c>
      <c r="U22" s="11"/>
    </row>
    <row r="23" spans="1:21" ht="15.75" customHeight="1">
      <c r="A23" s="26" t="s">
        <v>65</v>
      </c>
      <c r="B23" s="31">
        <v>26185.02</v>
      </c>
      <c r="C23" s="31">
        <v>5238.24</v>
      </c>
      <c r="D23" s="31">
        <v>20.84</v>
      </c>
      <c r="E23" s="31">
        <v>123.28</v>
      </c>
      <c r="F23" s="31">
        <v>29.14</v>
      </c>
      <c r="G23" s="31">
        <v>20.66</v>
      </c>
      <c r="H23" s="31">
        <v>1250.38</v>
      </c>
      <c r="I23" s="31">
        <v>25.26</v>
      </c>
      <c r="J23" s="31">
        <v>135.94</v>
      </c>
      <c r="K23" s="31">
        <v>17.16</v>
      </c>
      <c r="L23" s="27" t="s">
        <v>65</v>
      </c>
      <c r="M23" s="32">
        <v>3.8</v>
      </c>
      <c r="N23" s="32">
        <v>34.42</v>
      </c>
      <c r="O23" s="32">
        <v>22.5</v>
      </c>
      <c r="P23" s="32">
        <v>5.44</v>
      </c>
      <c r="Q23" s="32">
        <v>4.8</v>
      </c>
      <c r="R23" s="32">
        <f>B23+C23+D23+E23+F23+G23+H23+I23+J23+K23+M23+N23+O23+P23+Q23</f>
        <v>33116.88000000001</v>
      </c>
      <c r="S23" s="32">
        <v>2490</v>
      </c>
      <c r="T23" s="32">
        <f>R23+S23</f>
        <v>35606.88000000001</v>
      </c>
      <c r="U23" s="11"/>
    </row>
    <row r="24" spans="1:21" ht="15.75" customHeight="1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5"/>
      <c r="N24" s="25"/>
      <c r="O24" s="25"/>
      <c r="P24" s="25"/>
      <c r="Q24" s="25"/>
      <c r="R24" s="25"/>
      <c r="S24" s="25"/>
      <c r="T24" s="25"/>
      <c r="U24" s="11"/>
    </row>
    <row r="25" spans="1:21" ht="12.75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5"/>
      <c r="N25" s="25"/>
      <c r="O25" s="25"/>
      <c r="P25" s="25"/>
      <c r="Q25" s="25"/>
      <c r="R25" s="25"/>
      <c r="S25" s="25"/>
      <c r="T25" s="25"/>
      <c r="U25" s="11"/>
    </row>
    <row r="26" spans="1:23" ht="12.75">
      <c r="A26" s="1"/>
      <c r="B26" s="1"/>
      <c r="C26" s="1"/>
      <c r="G26" s="1"/>
      <c r="H26" s="1"/>
      <c r="I26" s="1"/>
      <c r="L26" s="1"/>
      <c r="M26" s="1"/>
      <c r="Q26" s="1"/>
      <c r="R26" s="1"/>
      <c r="S26" s="1"/>
      <c r="T26" s="1"/>
      <c r="U26" s="1"/>
      <c r="W26" s="16"/>
    </row>
    <row r="27" spans="1:25" ht="12.75">
      <c r="A27" s="1"/>
      <c r="B27" s="1"/>
      <c r="C27" s="1"/>
      <c r="G27" s="1"/>
      <c r="H27" s="1"/>
      <c r="I27" s="1"/>
      <c r="L27" s="1"/>
      <c r="M27" s="1"/>
      <c r="Q27" s="1"/>
      <c r="R27" s="1"/>
      <c r="S27" s="1"/>
      <c r="T27" s="19"/>
      <c r="U27" s="1"/>
      <c r="V27" s="17"/>
      <c r="W27" s="16"/>
      <c r="Y27" s="5"/>
    </row>
    <row r="28" spans="2:23" ht="12.75">
      <c r="B28" s="12"/>
      <c r="C28" s="12"/>
      <c r="D28" s="12"/>
      <c r="E28" s="11"/>
      <c r="G28" s="12"/>
      <c r="H28" s="12"/>
      <c r="I28" s="12"/>
      <c r="J28" s="11"/>
      <c r="K28" s="11"/>
      <c r="L28" s="1"/>
      <c r="M28" s="12"/>
      <c r="N28" s="12"/>
      <c r="O28" s="11"/>
      <c r="P28" s="11"/>
      <c r="Q28" s="11"/>
      <c r="R28" s="12"/>
      <c r="S28" s="1"/>
      <c r="T28" s="13"/>
      <c r="V28" s="5"/>
      <c r="W28" s="5"/>
    </row>
    <row r="29" spans="2:23" ht="12.75">
      <c r="B29" s="12"/>
      <c r="C29" s="12"/>
      <c r="D29" s="12"/>
      <c r="E29" s="11"/>
      <c r="G29" s="12"/>
      <c r="H29" s="12"/>
      <c r="I29" s="12"/>
      <c r="J29" s="11"/>
      <c r="K29" s="11"/>
      <c r="L29" s="1"/>
      <c r="M29" s="12"/>
      <c r="N29" s="12"/>
      <c r="O29" s="11"/>
      <c r="P29" s="11"/>
      <c r="Q29" s="11"/>
      <c r="R29" s="12"/>
      <c r="S29" s="1"/>
      <c r="T29" s="13"/>
      <c r="V29" s="5"/>
      <c r="W29" s="5"/>
    </row>
    <row r="30" spans="18:22" ht="12.75">
      <c r="R30" s="1"/>
      <c r="S30" s="11"/>
      <c r="V30" s="5"/>
    </row>
    <row r="31" spans="1:16" ht="12.75">
      <c r="A31" s="15"/>
      <c r="D31" s="1"/>
      <c r="E31" s="1"/>
      <c r="F31" s="1"/>
      <c r="G31" s="15"/>
      <c r="H31" s="11"/>
      <c r="J31" s="1"/>
      <c r="K31" s="1"/>
      <c r="L31" s="1"/>
      <c r="M31" s="1"/>
      <c r="N31" s="1"/>
      <c r="O31" s="1"/>
      <c r="P31" s="5"/>
    </row>
    <row r="32" spans="1:16" ht="12.75">
      <c r="A32" s="15"/>
      <c r="C32" s="17"/>
      <c r="D32" s="1"/>
      <c r="E32" s="1"/>
      <c r="F32" s="1"/>
      <c r="G32" s="15"/>
      <c r="N32" s="1"/>
      <c r="O32" s="1"/>
      <c r="P32" s="5"/>
    </row>
    <row r="33" spans="4:20" ht="12.75">
      <c r="D33" s="11"/>
      <c r="H33" s="1"/>
      <c r="I33" s="1"/>
      <c r="J33" s="1"/>
      <c r="R33" s="5"/>
      <c r="S33" s="5"/>
      <c r="T33" s="5"/>
    </row>
    <row r="34" spans="10:20" ht="12.75">
      <c r="J34" s="10"/>
      <c r="K34" s="10"/>
      <c r="T34" s="10"/>
    </row>
    <row r="35" spans="2:28" ht="12.75">
      <c r="B35" s="10"/>
      <c r="I35" s="18"/>
      <c r="J35" s="18"/>
      <c r="K35" s="18"/>
      <c r="P35" s="10"/>
      <c r="Q35" s="10"/>
      <c r="R35" s="18"/>
      <c r="AB35" s="10"/>
    </row>
    <row r="36" spans="1:2" ht="12.75">
      <c r="A36" s="10"/>
      <c r="B36" s="10"/>
    </row>
    <row r="37" ht="12.75">
      <c r="A37" s="10"/>
    </row>
    <row r="41" spans="18:19" ht="12.75">
      <c r="R41" s="14"/>
      <c r="S41" s="14"/>
    </row>
  </sheetData>
  <sheetProtection/>
  <printOptions/>
  <pageMargins left="0.4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E4" sqref="E4"/>
    </sheetView>
  </sheetViews>
  <sheetFormatPr defaultColWidth="9.140625" defaultRowHeight="12.75"/>
  <cols>
    <col min="3" max="3" width="13.140625" style="0" customWidth="1"/>
    <col min="4" max="4" width="25.140625" style="0" customWidth="1"/>
    <col min="5" max="5" width="15.28125" style="0" customWidth="1"/>
    <col min="6" max="6" width="15.140625" style="0" customWidth="1"/>
  </cols>
  <sheetData>
    <row r="1" spans="1:8" ht="12.75">
      <c r="A1" s="1" t="s">
        <v>4</v>
      </c>
      <c r="B1" s="1"/>
      <c r="C1" s="1"/>
      <c r="G1" s="1" t="s">
        <v>40</v>
      </c>
      <c r="H1" s="20"/>
    </row>
    <row r="2" spans="1:8" ht="12.75">
      <c r="A2" s="1" t="s">
        <v>29</v>
      </c>
      <c r="B2" s="1"/>
      <c r="C2" s="1"/>
      <c r="G2" s="1" t="s">
        <v>39</v>
      </c>
      <c r="H2" s="1"/>
    </row>
    <row r="3" spans="7:8" ht="12.75">
      <c r="G3" s="1" t="s">
        <v>73</v>
      </c>
      <c r="H3" s="1"/>
    </row>
    <row r="5" spans="3:4" ht="12.75">
      <c r="C5" s="5"/>
      <c r="D5" s="40"/>
    </row>
    <row r="6" spans="3:6" ht="12.75">
      <c r="C6" s="5"/>
      <c r="D6" s="41"/>
      <c r="F6" s="1" t="s">
        <v>72</v>
      </c>
    </row>
    <row r="7" spans="3:6" ht="12.75">
      <c r="C7" s="4">
        <v>2021</v>
      </c>
      <c r="D7" s="45" t="s">
        <v>68</v>
      </c>
      <c r="E7" s="43"/>
      <c r="F7" s="44"/>
    </row>
    <row r="8" spans="3:6" ht="12.75">
      <c r="C8" s="4"/>
      <c r="D8" s="42" t="s">
        <v>1</v>
      </c>
      <c r="E8" s="42" t="s">
        <v>66</v>
      </c>
      <c r="F8" s="42" t="s">
        <v>67</v>
      </c>
    </row>
    <row r="9" spans="3:6" ht="12.75">
      <c r="C9" s="9" t="s">
        <v>3</v>
      </c>
      <c r="D9" s="22">
        <f>17244.68-294.68</f>
        <v>16950</v>
      </c>
      <c r="E9" s="2"/>
      <c r="F9" s="2"/>
    </row>
    <row r="10" spans="3:6" ht="12.75">
      <c r="C10" s="9" t="s">
        <v>37</v>
      </c>
      <c r="D10" s="22">
        <v>17254.5</v>
      </c>
      <c r="E10" s="2"/>
      <c r="F10" s="2"/>
    </row>
    <row r="11" spans="3:6" ht="12.75">
      <c r="C11" s="9" t="s">
        <v>45</v>
      </c>
      <c r="D11" s="22">
        <f>17298</f>
        <v>17298</v>
      </c>
      <c r="E11" s="2"/>
      <c r="F11" s="2"/>
    </row>
    <row r="12" spans="3:6" ht="12.75">
      <c r="C12" s="27" t="s">
        <v>2</v>
      </c>
      <c r="D12" s="28">
        <f>D9+D10+D11</f>
        <v>51502.5</v>
      </c>
      <c r="E12" s="2"/>
      <c r="F12" s="28">
        <v>51502.5</v>
      </c>
    </row>
    <row r="13" spans="3:6" ht="12.75">
      <c r="C13" s="31" t="s">
        <v>60</v>
      </c>
      <c r="D13" s="32">
        <f>16947.68</f>
        <v>16947.68</v>
      </c>
      <c r="E13" s="39">
        <v>-2210.91</v>
      </c>
      <c r="F13" s="37">
        <f>D13+E13</f>
        <v>14736.77</v>
      </c>
    </row>
    <row r="14" spans="3:6" ht="12.75">
      <c r="C14" s="31" t="s">
        <v>61</v>
      </c>
      <c r="D14" s="32">
        <v>16947.68</v>
      </c>
      <c r="E14" s="39">
        <v>-2284.63</v>
      </c>
      <c r="F14" s="37">
        <f>D14+E14</f>
        <v>14663.05</v>
      </c>
    </row>
    <row r="15" spans="3:6" ht="12.75">
      <c r="C15" s="33" t="s">
        <v>62</v>
      </c>
      <c r="D15" s="34">
        <f>D13+D14</f>
        <v>33895.36</v>
      </c>
      <c r="E15" s="2"/>
      <c r="F15" s="38">
        <f>F13+F14</f>
        <v>29399.82</v>
      </c>
    </row>
    <row r="16" spans="3:6" ht="12.75">
      <c r="C16" s="33" t="s">
        <v>63</v>
      </c>
      <c r="D16" s="34">
        <f>D12+D15</f>
        <v>85397.86</v>
      </c>
      <c r="E16" s="2"/>
      <c r="F16" s="38">
        <f>F12+F15</f>
        <v>80902.32</v>
      </c>
    </row>
    <row r="17" spans="4:5" ht="12.75">
      <c r="D17" s="46" t="s">
        <v>71</v>
      </c>
      <c r="E17" s="47">
        <f>E13+E14</f>
        <v>-4495.54</v>
      </c>
    </row>
    <row r="19" spans="2:10" ht="12.75">
      <c r="B19" s="24"/>
      <c r="C19" s="25"/>
      <c r="D19" s="25"/>
      <c r="E19" s="25"/>
      <c r="F19" s="25"/>
      <c r="G19" s="25"/>
      <c r="H19" s="25"/>
      <c r="I19" s="25"/>
      <c r="J19" s="25"/>
    </row>
    <row r="20" spans="2:10" ht="12.75">
      <c r="B20" s="24"/>
      <c r="C20" s="25" t="s">
        <v>38</v>
      </c>
      <c r="D20" s="25"/>
      <c r="E20" s="25"/>
      <c r="F20" s="25"/>
      <c r="G20" s="25"/>
      <c r="H20" s="25"/>
      <c r="I20" s="25"/>
      <c r="J20" s="25"/>
    </row>
    <row r="21" spans="2:9" ht="12.75">
      <c r="B21" s="1" t="s">
        <v>36</v>
      </c>
      <c r="C21" s="1"/>
      <c r="F21" s="1" t="s">
        <v>19</v>
      </c>
      <c r="G21" s="1"/>
      <c r="H21" s="1"/>
      <c r="I21" s="1"/>
    </row>
    <row r="22" spans="2:9" ht="12.75">
      <c r="B22" s="1" t="s">
        <v>41</v>
      </c>
      <c r="C22" s="1"/>
      <c r="F22" s="1" t="s">
        <v>42</v>
      </c>
      <c r="G22" s="1"/>
      <c r="H22" s="1"/>
      <c r="I22" s="19"/>
    </row>
    <row r="23" spans="2:9" ht="12.75">
      <c r="B23" s="1"/>
      <c r="C23" s="12"/>
      <c r="D23" s="12"/>
      <c r="E23" s="11"/>
      <c r="F23" s="11"/>
      <c r="G23" s="12"/>
      <c r="H23" s="1"/>
      <c r="I23" s="13"/>
    </row>
    <row r="24" spans="2:9" ht="12.75">
      <c r="B24" s="1"/>
      <c r="C24" s="12"/>
      <c r="D24" s="12"/>
      <c r="E24" s="11"/>
      <c r="F24" s="11"/>
      <c r="G24" s="12"/>
      <c r="H24" s="1"/>
      <c r="I24" s="13"/>
    </row>
    <row r="25" spans="7:8" ht="12.75">
      <c r="G25" s="1"/>
      <c r="H25" s="11"/>
    </row>
    <row r="26" spans="2:3" ht="12.75">
      <c r="B26" s="1" t="s">
        <v>44</v>
      </c>
      <c r="C26" s="1"/>
    </row>
    <row r="27" spans="2:3" ht="12.75">
      <c r="B27" s="1" t="s">
        <v>43</v>
      </c>
      <c r="C27" s="1"/>
    </row>
    <row r="28" spans="6:9" ht="12.75">
      <c r="F28" t="s">
        <v>70</v>
      </c>
      <c r="I28" s="5"/>
    </row>
    <row r="29" ht="12.75">
      <c r="I29" s="10"/>
    </row>
    <row r="30" spans="6:7" ht="12.75">
      <c r="F30" s="10"/>
      <c r="G30" s="18" t="s">
        <v>69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</dc:creator>
  <cp:keywords/>
  <dc:description/>
  <cp:lastModifiedBy>suciu.alexandra</cp:lastModifiedBy>
  <cp:lastPrinted>2021-04-22T09:56:17Z</cp:lastPrinted>
  <dcterms:created xsi:type="dcterms:W3CDTF">1996-10-14T23:33:28Z</dcterms:created>
  <dcterms:modified xsi:type="dcterms:W3CDTF">2021-05-13T06:35:27Z</dcterms:modified>
  <cp:category/>
  <cp:version/>
  <cp:contentType/>
  <cp:contentStatus/>
</cp:coreProperties>
</file>